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19440" windowHeight="11205" activeTab="2"/>
  </bookViews>
  <sheets>
    <sheet name="Usmernenie" sheetId="5" r:id="rId1"/>
    <sheet name="Priklady" sheetId="7" r:id="rId2"/>
    <sheet name="Príjmy" sheetId="6" r:id="rId3"/>
    <sheet name="Spolu" sheetId="9" r:id="rId4"/>
    <sheet name="Doklady" sheetId="4"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3">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1" i="9" s="1"/>
  <c r="C15" i="6"/>
  <c r="G29" i="9"/>
  <c r="A1" i="11"/>
  <c r="A1" i="10" l="1"/>
  <c r="G24" i="9"/>
  <c r="G23"/>
  <c r="G32"/>
  <c r="B3" i="4"/>
  <c r="I67" s="1"/>
  <c r="G20" i="9"/>
  <c r="I93" i="4"/>
  <c r="I42"/>
  <c r="G29"/>
  <c r="B80" i="9" s="1"/>
  <c r="I82" i="4"/>
  <c r="A90"/>
  <c r="A42"/>
  <c r="I6"/>
  <c r="H8"/>
  <c r="G59"/>
  <c r="B110" i="9" s="1"/>
  <c r="G43" i="4"/>
  <c r="B94" i="9" s="1"/>
  <c r="I51" i="4"/>
  <c r="I8"/>
  <c r="A23"/>
  <c r="J23" s="1"/>
  <c r="D57"/>
  <c r="A108" i="9" s="1"/>
  <c r="E2" i="4"/>
  <c r="I53" i="9" s="1"/>
  <c r="H62" i="4"/>
  <c r="E75"/>
  <c r="C26"/>
  <c r="I69"/>
  <c r="E10"/>
  <c r="I61" i="9" s="1"/>
  <c r="D58" i="4"/>
  <c r="A109" i="9" s="1"/>
  <c r="C32" i="4"/>
  <c r="I19"/>
  <c r="H67"/>
  <c r="H34"/>
  <c r="I90"/>
  <c r="G28" i="9"/>
  <c r="G17"/>
  <c r="G19"/>
  <c r="C12"/>
  <c r="B2" i="4"/>
  <c r="C10" i="9"/>
  <c r="G22"/>
  <c r="C14"/>
  <c r="G21"/>
  <c r="C13"/>
  <c r="G31"/>
  <c r="G18"/>
  <c r="G26"/>
  <c r="G25"/>
  <c r="G30"/>
  <c r="G27"/>
  <c r="J37"/>
  <c r="E72" i="4" l="1"/>
  <c r="G69"/>
  <c r="A5"/>
  <c r="J5" s="1"/>
  <c r="H76"/>
  <c r="I21"/>
  <c r="A94"/>
  <c r="J94" s="1"/>
  <c r="D23"/>
  <c r="A74" i="9" s="1"/>
  <c r="A58" i="4"/>
  <c r="J58" s="1"/>
  <c r="D5"/>
  <c r="A56" i="9" s="1"/>
  <c r="H93" i="4"/>
  <c r="G2"/>
  <c r="B53" i="9" s="1"/>
  <c r="C27" i="4"/>
  <c r="A92"/>
  <c r="A64"/>
  <c r="J64" s="1"/>
  <c r="C23"/>
  <c r="C7"/>
  <c r="A79"/>
  <c r="J79" s="1"/>
  <c r="I55"/>
  <c r="C44"/>
  <c r="C73"/>
  <c r="C13"/>
  <c r="C34"/>
  <c r="G17"/>
  <c r="B68" i="9" s="1"/>
  <c r="C78" i="4"/>
  <c r="A85"/>
  <c r="J85" s="1"/>
  <c r="I46"/>
  <c r="G26"/>
  <c r="B77" i="9" s="1"/>
  <c r="H36" i="4"/>
  <c r="D22"/>
  <c r="A73" i="9" s="1"/>
  <c r="E35" i="4"/>
  <c r="I86" i="9" s="1"/>
  <c r="A26" i="4"/>
  <c r="C19"/>
  <c r="C69"/>
  <c r="I10"/>
  <c r="G62"/>
  <c r="B113" i="9" s="1"/>
  <c r="G87" i="4"/>
  <c r="E37"/>
  <c r="I88" i="9" s="1"/>
  <c r="A35" i="4"/>
  <c r="J35" s="1"/>
  <c r="G25"/>
  <c r="B76" i="9" s="1"/>
  <c r="D65" i="4"/>
  <c r="A116" i="9" s="1"/>
  <c r="J116" s="1"/>
  <c r="A13" i="4"/>
  <c r="J13" s="1"/>
  <c r="H57"/>
  <c r="G86"/>
  <c r="E94"/>
  <c r="I83"/>
  <c r="C45"/>
  <c r="E81"/>
  <c r="I66"/>
  <c r="D21"/>
  <c r="A72" i="9" s="1"/>
  <c r="C9" i="4"/>
  <c r="E79"/>
  <c r="D48"/>
  <c r="A99" i="9" s="1"/>
  <c r="D99" s="1"/>
  <c r="H21" i="4"/>
  <c r="G91"/>
  <c r="H14"/>
  <c r="A86"/>
  <c r="J86" s="1"/>
  <c r="G84"/>
  <c r="A89"/>
  <c r="J89" s="1"/>
  <c r="D56"/>
  <c r="A107" i="9" s="1"/>
  <c r="C37" i="4"/>
  <c r="C54"/>
  <c r="H47"/>
  <c r="A7"/>
  <c r="J7" s="1"/>
  <c r="H48"/>
  <c r="A54"/>
  <c r="D90"/>
  <c r="D41"/>
  <c r="A92" i="9" s="1"/>
  <c r="H58" i="4"/>
  <c r="H45"/>
  <c r="D38"/>
  <c r="A89" i="9" s="1"/>
  <c r="J89" s="1"/>
  <c r="K89" s="1"/>
  <c r="C48" i="4"/>
  <c r="G71"/>
  <c r="G12"/>
  <c r="B63" i="9" s="1"/>
  <c r="E4" i="4"/>
  <c r="I55" i="9" s="1"/>
  <c r="I77" i="4"/>
  <c r="I60"/>
  <c r="E74"/>
  <c r="D6"/>
  <c r="A57" i="9" s="1"/>
  <c r="J57" s="1"/>
  <c r="K57" s="1"/>
  <c r="G28" i="4"/>
  <c r="B79" i="9" s="1"/>
  <c r="C31" i="4"/>
  <c r="H88"/>
  <c r="E49"/>
  <c r="I100" i="9" s="1"/>
  <c r="H56" i="4"/>
  <c r="E77"/>
  <c r="E84"/>
  <c r="A91"/>
  <c r="J91" s="1"/>
  <c r="G18"/>
  <c r="B69" i="9" s="1"/>
  <c r="H77" i="4"/>
  <c r="H70"/>
  <c r="D76"/>
  <c r="E52"/>
  <c r="I103" i="9" s="1"/>
  <c r="H75" i="4"/>
  <c r="C33"/>
  <c r="G37"/>
  <c r="B88" i="9" s="1"/>
  <c r="D85" i="4"/>
  <c r="G81"/>
  <c r="C59"/>
  <c r="I63"/>
  <c r="I14"/>
  <c r="G35"/>
  <c r="B86" i="9" s="1"/>
  <c r="H16" i="4"/>
  <c r="D78"/>
  <c r="H55"/>
  <c r="G38"/>
  <c r="B89" i="9" s="1"/>
  <c r="C82" i="4"/>
  <c r="G56"/>
  <c r="B107" i="9" s="1"/>
  <c r="A27" i="4"/>
  <c r="J27" s="1"/>
  <c r="A74"/>
  <c r="L75" s="1"/>
  <c r="A75"/>
  <c r="J75" s="1"/>
  <c r="C17"/>
  <c r="D67"/>
  <c r="E51"/>
  <c r="I102" i="9" s="1"/>
  <c r="G90" i="4"/>
  <c r="E66"/>
  <c r="I117" i="9" s="1"/>
  <c r="A19" i="4"/>
  <c r="J19" s="1"/>
  <c r="I30"/>
  <c r="E24"/>
  <c r="I75" i="9" s="1"/>
  <c r="A47" i="4"/>
  <c r="J47" s="1"/>
  <c r="D64"/>
  <c r="A115" i="9" s="1"/>
  <c r="A45" i="4"/>
  <c r="J45" s="1"/>
  <c r="H64"/>
  <c r="I38"/>
  <c r="H17"/>
  <c r="G34"/>
  <c r="B85" i="9" s="1"/>
  <c r="C94" i="4"/>
  <c r="H51"/>
  <c r="E43"/>
  <c r="I94" i="9" s="1"/>
  <c r="D28" i="4"/>
  <c r="A79" i="9" s="1"/>
  <c r="D79" s="1"/>
  <c r="H50" i="4"/>
  <c r="H89"/>
  <c r="D46"/>
  <c r="A97" i="9" s="1"/>
  <c r="C12" i="4"/>
  <c r="A80"/>
  <c r="D29"/>
  <c r="A80" i="9" s="1"/>
  <c r="J80" s="1"/>
  <c r="K80" s="1"/>
  <c r="A48" i="4"/>
  <c r="H33"/>
  <c r="I35"/>
  <c r="I17"/>
  <c r="G70"/>
  <c r="E69"/>
  <c r="E58"/>
  <c r="I109" i="9" s="1"/>
  <c r="H19" i="4"/>
  <c r="A32"/>
  <c r="H68"/>
  <c r="E78"/>
  <c r="A40"/>
  <c r="J40" s="1"/>
  <c r="E82"/>
  <c r="I45"/>
  <c r="A16"/>
  <c r="H13"/>
  <c r="A51"/>
  <c r="J51" s="1"/>
  <c r="D43"/>
  <c r="A94" i="9" s="1"/>
  <c r="F94" s="1"/>
  <c r="H10" i="4"/>
  <c r="G75"/>
  <c r="H22"/>
  <c r="D55"/>
  <c r="A106" i="9" s="1"/>
  <c r="G106" s="1"/>
  <c r="A55" i="4"/>
  <c r="J55" s="1"/>
  <c r="C83"/>
  <c r="I40"/>
  <c r="D15"/>
  <c r="A66" i="9" s="1"/>
  <c r="D66" s="1"/>
  <c r="C56" i="4"/>
  <c r="A49"/>
  <c r="J49" s="1"/>
  <c r="C41"/>
  <c r="C18"/>
  <c r="D54"/>
  <c r="A105" i="9" s="1"/>
  <c r="C2" i="4"/>
  <c r="E73"/>
  <c r="G10"/>
  <c r="B61" i="9" s="1"/>
  <c r="E83" i="4"/>
  <c r="A24"/>
  <c r="J24" s="1"/>
  <c r="D14"/>
  <c r="A65" i="9" s="1"/>
  <c r="H41" i="4"/>
  <c r="H32"/>
  <c r="C4"/>
  <c r="I15"/>
  <c r="C6"/>
  <c r="C90"/>
  <c r="I37"/>
  <c r="I33"/>
  <c r="D87"/>
  <c r="H9"/>
  <c r="G77"/>
  <c r="E64"/>
  <c r="I115" i="9" s="1"/>
  <c r="H27" i="4"/>
  <c r="A11"/>
  <c r="J11" s="1"/>
  <c r="I53"/>
  <c r="H66"/>
  <c r="H4"/>
  <c r="C84"/>
  <c r="I48"/>
  <c r="D30"/>
  <c r="A81" i="9" s="1"/>
  <c r="A10" i="4"/>
  <c r="J10" s="1"/>
  <c r="I68"/>
  <c r="C11"/>
  <c r="I62"/>
  <c r="A78"/>
  <c r="L79" s="1"/>
  <c r="C80"/>
  <c r="A22"/>
  <c r="J22" s="1"/>
  <c r="C75"/>
  <c r="D53"/>
  <c r="A104" i="9" s="1"/>
  <c r="G104" s="1"/>
  <c r="E40" i="4"/>
  <c r="I91" i="9" s="1"/>
  <c r="G65" i="4"/>
  <c r="B116" i="9" s="1"/>
  <c r="D33" i="4"/>
  <c r="A84" i="9" s="1"/>
  <c r="D52" i="4"/>
  <c r="A103" i="9" s="1"/>
  <c r="F103" s="1"/>
  <c r="C72" i="4"/>
  <c r="C81"/>
  <c r="H94"/>
  <c r="E63"/>
  <c r="I114" i="9" s="1"/>
  <c r="I31" i="4"/>
  <c r="A30"/>
  <c r="L31" s="1"/>
  <c r="H11"/>
  <c r="G44"/>
  <c r="B95" i="9" s="1"/>
  <c r="D89" i="4"/>
  <c r="G9"/>
  <c r="B60" i="9" s="1"/>
  <c r="E93" i="4"/>
  <c r="G8"/>
  <c r="B59" i="9" s="1"/>
  <c r="E6" i="4"/>
  <c r="I57" i="9" s="1"/>
  <c r="I57" i="4"/>
  <c r="I9"/>
  <c r="G6"/>
  <c r="B57" i="9" s="1"/>
  <c r="H59" i="4"/>
  <c r="I22"/>
  <c r="H15"/>
  <c r="G39"/>
  <c r="B90" i="9" s="1"/>
  <c r="D73" i="4"/>
  <c r="D47"/>
  <c r="A98" i="9" s="1"/>
  <c r="C98" s="1"/>
  <c r="A17" i="4"/>
  <c r="J17" s="1"/>
  <c r="A56"/>
  <c r="J56" s="1"/>
  <c r="H24"/>
  <c r="G3"/>
  <c r="B54" i="9" s="1"/>
  <c r="A36" i="4"/>
  <c r="A67"/>
  <c r="J67" s="1"/>
  <c r="E20"/>
  <c r="I71" i="9" s="1"/>
  <c r="D91" i="4"/>
  <c r="C22"/>
  <c r="H63"/>
  <c r="G57"/>
  <c r="B108" i="9" s="1"/>
  <c r="I50" i="4"/>
  <c r="E89"/>
  <c r="A29"/>
  <c r="J29" s="1"/>
  <c r="E68"/>
  <c r="E39"/>
  <c r="I90" i="9" s="1"/>
  <c r="G11" i="4"/>
  <c r="B62" i="9" s="1"/>
  <c r="D11" i="4"/>
  <c r="A62" i="9" s="1"/>
  <c r="D62" s="1"/>
  <c r="G88" i="4"/>
  <c r="D18"/>
  <c r="A69" i="9" s="1"/>
  <c r="C69" s="1"/>
  <c r="E92" i="4"/>
  <c r="D68"/>
  <c r="C36"/>
  <c r="G67"/>
  <c r="G23"/>
  <c r="B74" i="9" s="1"/>
  <c r="A81" i="4"/>
  <c r="J81" s="1"/>
  <c r="D50"/>
  <c r="A101" i="9" s="1"/>
  <c r="A83" i="4"/>
  <c r="J83" s="1"/>
  <c r="G58"/>
  <c r="B109" i="9" s="1"/>
  <c r="I64" i="4"/>
  <c r="I39"/>
  <c r="G60"/>
  <c r="B111" i="9" s="1"/>
  <c r="E36" i="4"/>
  <c r="I87" i="9" s="1"/>
  <c r="H53" i="4"/>
  <c r="C38"/>
  <c r="D60"/>
  <c r="A111" i="9" s="1"/>
  <c r="J111" s="1"/>
  <c r="C14" i="4"/>
  <c r="A18"/>
  <c r="L19" s="1"/>
  <c r="G51"/>
  <c r="B102" i="9" s="1"/>
  <c r="C79" i="4"/>
  <c r="D86"/>
  <c r="D40"/>
  <c r="A91" i="9" s="1"/>
  <c r="G91" s="1"/>
  <c r="I87" i="4"/>
  <c r="E76"/>
  <c r="A12"/>
  <c r="E90"/>
  <c r="C10"/>
  <c r="G89"/>
  <c r="D72"/>
  <c r="D80"/>
  <c r="E70"/>
  <c r="G49"/>
  <c r="B100" i="9" s="1"/>
  <c r="H91" i="4"/>
  <c r="A37"/>
  <c r="J37" s="1"/>
  <c r="D27"/>
  <c r="A78" i="9" s="1"/>
  <c r="H52" i="4"/>
  <c r="D3"/>
  <c r="A54" i="9" s="1"/>
  <c r="E31" i="4"/>
  <c r="I82" i="9" s="1"/>
  <c r="C50" i="4"/>
  <c r="I76"/>
  <c r="E23"/>
  <c r="I74" i="9" s="1"/>
  <c r="H44" i="4"/>
  <c r="E85"/>
  <c r="D24"/>
  <c r="A75" i="9" s="1"/>
  <c r="J75" s="1"/>
  <c r="E22" i="4"/>
  <c r="I73" i="9" s="1"/>
  <c r="A59" i="4"/>
  <c r="J59" s="1"/>
  <c r="I29"/>
  <c r="E17"/>
  <c r="I68" i="9" s="1"/>
  <c r="E32" i="4"/>
  <c r="I83" i="9" s="1"/>
  <c r="C46" i="4"/>
  <c r="C39"/>
  <c r="D9"/>
  <c r="A60" i="9" s="1"/>
  <c r="F60" s="1"/>
  <c r="I56" i="4"/>
  <c r="I91"/>
  <c r="C30"/>
  <c r="I74"/>
  <c r="H25"/>
  <c r="A60"/>
  <c r="J60" s="1"/>
  <c r="D10"/>
  <c r="A61" i="9" s="1"/>
  <c r="H65" i="4"/>
  <c r="H69"/>
  <c r="E16"/>
  <c r="I67" i="9" s="1"/>
  <c r="E80" i="4"/>
  <c r="A43"/>
  <c r="J43" s="1"/>
  <c r="E29"/>
  <c r="I80" i="9" s="1"/>
  <c r="H39" i="4"/>
  <c r="A62"/>
  <c r="E88"/>
  <c r="D8"/>
  <c r="A59" i="9" s="1"/>
  <c r="G13" i="4"/>
  <c r="B64" i="9" s="1"/>
  <c r="H46" i="4"/>
  <c r="A8"/>
  <c r="J8" s="1"/>
  <c r="E62"/>
  <c r="I113" i="9" s="1"/>
  <c r="A14" i="4"/>
  <c r="J14" s="1"/>
  <c r="I11"/>
  <c r="I85"/>
  <c r="I70"/>
  <c r="G78"/>
  <c r="H42"/>
  <c r="I18"/>
  <c r="C86"/>
  <c r="I7"/>
  <c r="C15"/>
  <c r="H37"/>
  <c r="E54"/>
  <c r="I105" i="9" s="1"/>
  <c r="A3" i="4"/>
  <c r="J3" s="1"/>
  <c r="H81"/>
  <c r="A21"/>
  <c r="J21" s="1"/>
  <c r="A6"/>
  <c r="C63"/>
  <c r="C57"/>
  <c r="A4"/>
  <c r="J4" s="1"/>
  <c r="C29"/>
  <c r="E9"/>
  <c r="I60" i="9" s="1"/>
  <c r="A88" i="4"/>
  <c r="G74"/>
  <c r="E87"/>
  <c r="I41"/>
  <c r="D81"/>
  <c r="E13"/>
  <c r="I64" i="9" s="1"/>
  <c r="E21" i="4"/>
  <c r="I72" i="9" s="1"/>
  <c r="E61" i="4"/>
  <c r="I112" i="9" s="1"/>
  <c r="G41" i="4"/>
  <c r="B92" i="9" s="1"/>
  <c r="G16" i="4"/>
  <c r="B67" i="9" s="1"/>
  <c r="G61" i="4"/>
  <c r="B112" i="9" s="1"/>
  <c r="E50" i="4"/>
  <c r="I101" i="9" s="1"/>
  <c r="C68" i="4"/>
  <c r="C65"/>
  <c r="D31"/>
  <c r="A82" i="9" s="1"/>
  <c r="A71" i="4"/>
  <c r="J71" s="1"/>
  <c r="A65"/>
  <c r="J65" s="1"/>
  <c r="I24"/>
  <c r="I59"/>
  <c r="A31"/>
  <c r="J31" s="1"/>
  <c r="D37"/>
  <c r="A88" i="9" s="1"/>
  <c r="C53" i="4"/>
  <c r="C16"/>
  <c r="G85"/>
  <c r="G5"/>
  <c r="B56" i="9" s="1"/>
  <c r="G19" i="4"/>
  <c r="B70" i="9" s="1"/>
  <c r="A39" i="4"/>
  <c r="J39" s="1"/>
  <c r="G53"/>
  <c r="B104" i="9" s="1"/>
  <c r="G55" i="4"/>
  <c r="B106" i="9" s="1"/>
  <c r="E5" i="4"/>
  <c r="I56" i="9" s="1"/>
  <c r="C40" i="4"/>
  <c r="H31"/>
  <c r="G4"/>
  <c r="B55" i="9" s="1"/>
  <c r="C35" i="4"/>
  <c r="I72"/>
  <c r="I49"/>
  <c r="A50"/>
  <c r="G66"/>
  <c r="B117" i="9" s="1"/>
  <c r="E28" i="4"/>
  <c r="I79" i="9" s="1"/>
  <c r="I32" i="4"/>
  <c r="I88"/>
  <c r="I25"/>
  <c r="E46"/>
  <c r="I97" i="9" s="1"/>
  <c r="I61" i="4"/>
  <c r="I28"/>
  <c r="A20"/>
  <c r="C55"/>
  <c r="H71"/>
  <c r="G7"/>
  <c r="B58" i="9" s="1"/>
  <c r="G36" i="4"/>
  <c r="B87" i="9" s="1"/>
  <c r="H26" i="4"/>
  <c r="I89"/>
  <c r="E71"/>
  <c r="G63"/>
  <c r="B114" i="9" s="1"/>
  <c r="D42" i="4"/>
  <c r="A93" i="9" s="1"/>
  <c r="H20" i="4"/>
  <c r="D12"/>
  <c r="A63" i="9" s="1"/>
  <c r="H80" i="4"/>
  <c r="D39"/>
  <c r="A90" i="9" s="1"/>
  <c r="C77" i="4"/>
  <c r="E19"/>
  <c r="I70" i="9" s="1"/>
  <c r="G15" i="4"/>
  <c r="B66" i="9" s="1"/>
  <c r="A25" i="4"/>
  <c r="J25" s="1"/>
  <c r="H38"/>
  <c r="A9"/>
  <c r="J9" s="1"/>
  <c r="D49"/>
  <c r="A100" i="9" s="1"/>
  <c r="H92" i="4"/>
  <c r="G24"/>
  <c r="B75" i="9" s="1"/>
  <c r="E30" i="4"/>
  <c r="I81" i="9" s="1"/>
  <c r="G82" i="4"/>
  <c r="E44"/>
  <c r="I95" i="9" s="1"/>
  <c r="E33" i="4"/>
  <c r="I84" i="9" s="1"/>
  <c r="H2" i="4"/>
  <c r="D25"/>
  <c r="A76" i="9" s="1"/>
  <c r="G40" i="4"/>
  <c r="B91" i="9" s="1"/>
  <c r="H78" i="4"/>
  <c r="C70"/>
  <c r="D92"/>
  <c r="A41"/>
  <c r="J41" s="1"/>
  <c r="D44"/>
  <c r="A95" i="9" s="1"/>
  <c r="C87" i="4"/>
  <c r="A73"/>
  <c r="J73" s="1"/>
  <c r="A68"/>
  <c r="E18"/>
  <c r="I69" i="9" s="1"/>
  <c r="D34" i="4"/>
  <c r="A85" i="9" s="1"/>
  <c r="I79" i="4"/>
  <c r="D45"/>
  <c r="A96" i="9" s="1"/>
  <c r="G50" i="4"/>
  <c r="B101" i="9" s="1"/>
  <c r="C93" i="4"/>
  <c r="D63"/>
  <c r="A114" i="9" s="1"/>
  <c r="D26" i="4"/>
  <c r="A77" i="9" s="1"/>
  <c r="G83" i="4"/>
  <c r="A87"/>
  <c r="J87" s="1"/>
  <c r="C28"/>
  <c r="C51"/>
  <c r="G54"/>
  <c r="B105" i="9" s="1"/>
  <c r="G52" i="4"/>
  <c r="B103" i="9" s="1"/>
  <c r="E65" i="4"/>
  <c r="I116" i="9" s="1"/>
  <c r="E55" i="4"/>
  <c r="I106" i="9" s="1"/>
  <c r="D16" i="4"/>
  <c r="A67" i="9" s="1"/>
  <c r="A44" i="4"/>
  <c r="D32"/>
  <c r="A83" i="9" s="1"/>
  <c r="H90" i="4"/>
  <c r="H30"/>
  <c r="D69"/>
  <c r="G14"/>
  <c r="B65" i="9" s="1"/>
  <c r="A93" i="4"/>
  <c r="J93" s="1"/>
  <c r="C64"/>
  <c r="E45"/>
  <c r="I96" i="9" s="1"/>
  <c r="H12" i="4"/>
  <c r="E8"/>
  <c r="I59" i="9" s="1"/>
  <c r="D83" i="4"/>
  <c r="D2"/>
  <c r="A53" i="9" s="1"/>
  <c r="E11" i="4"/>
  <c r="I62" i="9" s="1"/>
  <c r="I20" i="4"/>
  <c r="E38"/>
  <c r="I89" i="9" s="1"/>
  <c r="G64" i="4"/>
  <c r="B115" i="9" s="1"/>
  <c r="C21" i="4"/>
  <c r="D74"/>
  <c r="E53"/>
  <c r="I104" i="9" s="1"/>
  <c r="D70" i="4"/>
  <c r="A28"/>
  <c r="I58"/>
  <c r="E34"/>
  <c r="I85" i="9" s="1"/>
  <c r="I92" i="4"/>
  <c r="G68"/>
  <c r="D20"/>
  <c r="A71" i="9" s="1"/>
  <c r="C88" i="4"/>
  <c r="H85"/>
  <c r="C47"/>
  <c r="C61"/>
  <c r="I54"/>
  <c r="C60"/>
  <c r="H87"/>
  <c r="E25"/>
  <c r="I76" i="9" s="1"/>
  <c r="H61" i="4"/>
  <c r="G45"/>
  <c r="B96" i="9" s="1"/>
  <c r="G22" i="4"/>
  <c r="B73" i="9" s="1"/>
  <c r="I34" i="4"/>
  <c r="H43"/>
  <c r="A70"/>
  <c r="G92"/>
  <c r="E59"/>
  <c r="I110" i="9" s="1"/>
  <c r="A15" i="4"/>
  <c r="J15" s="1"/>
  <c r="G47"/>
  <c r="B98" i="9" s="1"/>
  <c r="E15" i="4"/>
  <c r="I66" i="9" s="1"/>
  <c r="C74" i="4"/>
  <c r="H29"/>
  <c r="H82"/>
  <c r="I12"/>
  <c r="I94"/>
  <c r="D93"/>
  <c r="C58"/>
  <c r="I47"/>
  <c r="I80"/>
  <c r="G46"/>
  <c r="B97" i="9" s="1"/>
  <c r="I71" i="4"/>
  <c r="I75"/>
  <c r="C62"/>
  <c r="G80"/>
  <c r="I36"/>
  <c r="I4"/>
  <c r="H3"/>
  <c r="H5"/>
  <c r="I81"/>
  <c r="I44"/>
  <c r="G48"/>
  <c r="B99" i="9" s="1"/>
  <c r="I84" i="4"/>
  <c r="H83"/>
  <c r="D66"/>
  <c r="A117" i="9" s="1"/>
  <c r="D61" i="4"/>
  <c r="A112" i="9" s="1"/>
  <c r="D71" i="4"/>
  <c r="D36"/>
  <c r="A87" i="9" s="1"/>
  <c r="C49" i="4"/>
  <c r="C25"/>
  <c r="I52"/>
  <c r="C66"/>
  <c r="D88"/>
  <c r="A63"/>
  <c r="J63" s="1"/>
  <c r="E91"/>
  <c r="H28"/>
  <c r="G21"/>
  <c r="B72" i="9" s="1"/>
  <c r="H49" i="4"/>
  <c r="I73"/>
  <c r="A33"/>
  <c r="J33" s="1"/>
  <c r="G31"/>
  <c r="B82" i="9" s="1"/>
  <c r="H40" i="4"/>
  <c r="G32"/>
  <c r="B83" i="9" s="1"/>
  <c r="A69" i="4"/>
  <c r="J69" s="1"/>
  <c r="D19"/>
  <c r="A70" i="9" s="1"/>
  <c r="D82" i="4"/>
  <c r="E27"/>
  <c r="I78" i="9" s="1"/>
  <c r="E67" i="4"/>
  <c r="D17"/>
  <c r="A68" i="9" s="1"/>
  <c r="E41" i="4"/>
  <c r="I92" i="9" s="1"/>
  <c r="C20" i="4"/>
  <c r="D51"/>
  <c r="A102" i="9" s="1"/>
  <c r="G30" i="4"/>
  <c r="B81" i="9" s="1"/>
  <c r="I23" i="4"/>
  <c r="H72"/>
  <c r="E48"/>
  <c r="I99" i="9" s="1"/>
  <c r="E95" i="4"/>
  <c r="D35"/>
  <c r="A86" i="9" s="1"/>
  <c r="D79" i="4"/>
  <c r="C3"/>
  <c r="C24"/>
  <c r="H18"/>
  <c r="H54"/>
  <c r="I78"/>
  <c r="I27"/>
  <c r="G79"/>
  <c r="D75"/>
  <c r="C42"/>
  <c r="A66"/>
  <c r="C89"/>
  <c r="A61"/>
  <c r="J61" s="1"/>
  <c r="D13"/>
  <c r="A64" i="9" s="1"/>
  <c r="H73" i="4"/>
  <c r="C8"/>
  <c r="G94"/>
  <c r="H35"/>
  <c r="I13"/>
  <c r="E12"/>
  <c r="I63" i="9" s="1"/>
  <c r="D4" i="4"/>
  <c r="A55" i="9" s="1"/>
  <c r="H60" i="4"/>
  <c r="G20"/>
  <c r="B71" i="9" s="1"/>
  <c r="C52" i="4"/>
  <c r="A77"/>
  <c r="J77" s="1"/>
  <c r="E7"/>
  <c r="I58" i="9" s="1"/>
  <c r="C67" i="4"/>
  <c r="G76"/>
  <c r="A57"/>
  <c r="J57" s="1"/>
  <c r="A52"/>
  <c r="E47"/>
  <c r="I98" i="9" s="1"/>
  <c r="C76" i="4"/>
  <c r="A2"/>
  <c r="E57"/>
  <c r="I108" i="9" s="1"/>
  <c r="E26" i="4"/>
  <c r="I77" i="9" s="1"/>
  <c r="A76" i="4"/>
  <c r="I86"/>
  <c r="A34"/>
  <c r="G42"/>
  <c r="B93" i="9" s="1"/>
  <c r="A72" i="4"/>
  <c r="D77"/>
  <c r="I65"/>
  <c r="D59"/>
  <c r="A110" i="9" s="1"/>
  <c r="G73" i="4"/>
  <c r="A53"/>
  <c r="J53" s="1"/>
  <c r="H23"/>
  <c r="D7"/>
  <c r="A58" i="9" s="1"/>
  <c r="H7" i="4"/>
  <c r="I2"/>
  <c r="C92"/>
  <c r="H79"/>
  <c r="D94"/>
  <c r="A82"/>
  <c r="H86"/>
  <c r="E3"/>
  <c r="I54" i="9" s="1"/>
  <c r="G27" i="4"/>
  <c r="B78" i="9" s="1"/>
  <c r="G93" i="4"/>
  <c r="I16"/>
  <c r="C91"/>
  <c r="G33"/>
  <c r="B84" i="9" s="1"/>
  <c r="I43" i="4"/>
  <c r="H74"/>
  <c r="C85"/>
  <c r="E60"/>
  <c r="I111" i="9" s="1"/>
  <c r="A84" i="4"/>
  <c r="I3"/>
  <c r="D62"/>
  <c r="A113" i="9" s="1"/>
  <c r="E56" i="4"/>
  <c r="I107" i="9" s="1"/>
  <c r="D84" i="4"/>
  <c r="A38"/>
  <c r="H84"/>
  <c r="E86"/>
  <c r="A46"/>
  <c r="E42"/>
  <c r="I93" i="9" s="1"/>
  <c r="C43" i="4"/>
  <c r="E14"/>
  <c r="I65" i="9" s="1"/>
  <c r="C5" i="4"/>
  <c r="G72"/>
  <c r="I26"/>
  <c r="C71"/>
  <c r="H6"/>
  <c r="I5"/>
  <c r="I39" i="9"/>
  <c r="L41"/>
  <c r="L46" s="1"/>
  <c r="I44"/>
  <c r="G43" s="1"/>
  <c r="P41"/>
  <c r="P46" s="1"/>
  <c r="L40"/>
  <c r="D39" s="1"/>
  <c r="N40"/>
  <c r="E39" s="1"/>
  <c r="N41"/>
  <c r="N46" s="1"/>
  <c r="J42"/>
  <c r="B42"/>
  <c r="J41"/>
  <c r="J40"/>
  <c r="P40"/>
  <c r="F39" s="1"/>
  <c r="G1" i="4"/>
  <c r="B52" i="9" s="1"/>
  <c r="C1" i="4"/>
  <c r="G73" i="9"/>
  <c r="D73"/>
  <c r="F73"/>
  <c r="E73"/>
  <c r="J73"/>
  <c r="K73" s="1"/>
  <c r="C73"/>
  <c r="J26" i="4"/>
  <c r="L27"/>
  <c r="G109" i="9"/>
  <c r="D109"/>
  <c r="E109"/>
  <c r="J109"/>
  <c r="K109" s="1"/>
  <c r="C109"/>
  <c r="F109"/>
  <c r="L95" i="4"/>
  <c r="F74" i="9"/>
  <c r="E74"/>
  <c r="J74"/>
  <c r="K74" s="1"/>
  <c r="G74"/>
  <c r="C74"/>
  <c r="D74"/>
  <c r="D116"/>
  <c r="C116"/>
  <c r="F116"/>
  <c r="J74" i="4"/>
  <c r="L59"/>
  <c r="C56" i="9"/>
  <c r="D56"/>
  <c r="J56"/>
  <c r="E56"/>
  <c r="F56"/>
  <c r="G56"/>
  <c r="J115"/>
  <c r="K115" s="1"/>
  <c r="C115"/>
  <c r="G115"/>
  <c r="F115"/>
  <c r="D115"/>
  <c r="E115"/>
  <c r="F72"/>
  <c r="J72"/>
  <c r="K72" s="1"/>
  <c r="G72"/>
  <c r="E72"/>
  <c r="C72"/>
  <c r="D72"/>
  <c r="E108"/>
  <c r="C108"/>
  <c r="J108"/>
  <c r="K108" s="1"/>
  <c r="D108"/>
  <c r="H108" s="1"/>
  <c r="G108"/>
  <c r="F108"/>
  <c r="C79"/>
  <c r="E79"/>
  <c r="G79"/>
  <c r="L93" i="4"/>
  <c r="J92"/>
  <c r="G99" i="9"/>
  <c r="E99"/>
  <c r="F99"/>
  <c r="C97"/>
  <c r="E97"/>
  <c r="F97"/>
  <c r="G97"/>
  <c r="J97"/>
  <c r="K97" s="1"/>
  <c r="D97"/>
  <c r="G75"/>
  <c r="E75"/>
  <c r="C60"/>
  <c r="L61" i="4"/>
  <c r="D61" i="9"/>
  <c r="C61"/>
  <c r="G61"/>
  <c r="E61"/>
  <c r="F61"/>
  <c r="J61"/>
  <c r="K61" s="1"/>
  <c r="J62" i="4"/>
  <c r="L63"/>
  <c r="C59" i="9"/>
  <c r="F59"/>
  <c r="G59"/>
  <c r="J59"/>
  <c r="K59" s="1"/>
  <c r="D59"/>
  <c r="H59" s="1"/>
  <c r="E59"/>
  <c r="L15" i="4"/>
  <c r="L7"/>
  <c r="J6"/>
  <c r="L43"/>
  <c r="J42"/>
  <c r="E92" i="9"/>
  <c r="F92"/>
  <c r="G92"/>
  <c r="D92"/>
  <c r="C92"/>
  <c r="J92"/>
  <c r="K92" s="1"/>
  <c r="E66"/>
  <c r="G66"/>
  <c r="C66"/>
  <c r="J90" i="4"/>
  <c r="L91"/>
  <c r="D105" i="9"/>
  <c r="J105"/>
  <c r="K105" s="1"/>
  <c r="C105"/>
  <c r="G105"/>
  <c r="E105"/>
  <c r="F105"/>
  <c r="E89"/>
  <c r="C89"/>
  <c r="F89"/>
  <c r="L25" i="4"/>
  <c r="C65" i="9"/>
  <c r="J65"/>
  <c r="K65" s="1"/>
  <c r="D65"/>
  <c r="H65" s="1"/>
  <c r="E65"/>
  <c r="F65"/>
  <c r="G65"/>
  <c r="A1" i="4"/>
  <c r="E1"/>
  <c r="I52" i="9" s="1"/>
  <c r="E57"/>
  <c r="F57"/>
  <c r="G57"/>
  <c r="E81"/>
  <c r="C81"/>
  <c r="F81"/>
  <c r="D81"/>
  <c r="H81" s="1"/>
  <c r="J81"/>
  <c r="K81" s="1"/>
  <c r="G81"/>
  <c r="J78" i="4"/>
  <c r="J104" i="9"/>
  <c r="K104" s="1"/>
  <c r="D104"/>
  <c r="C84"/>
  <c r="G84"/>
  <c r="J84"/>
  <c r="F84"/>
  <c r="D84"/>
  <c r="H84" s="1"/>
  <c r="E84"/>
  <c r="E103"/>
  <c r="J30" i="4"/>
  <c r="D98" i="9"/>
  <c r="L57" i="4"/>
  <c r="L37"/>
  <c r="J36"/>
  <c r="E62" i="9"/>
  <c r="F69"/>
  <c r="D69"/>
  <c r="G101"/>
  <c r="J101"/>
  <c r="K101" s="1"/>
  <c r="D101"/>
  <c r="F101"/>
  <c r="E101"/>
  <c r="C101"/>
  <c r="D111"/>
  <c r="J18" i="4"/>
  <c r="D91" i="9"/>
  <c r="L13" i="4"/>
  <c r="J12"/>
  <c r="G78" i="9"/>
  <c r="J78"/>
  <c r="C78"/>
  <c r="F78"/>
  <c r="E78"/>
  <c r="D78"/>
  <c r="C54"/>
  <c r="J54"/>
  <c r="F54"/>
  <c r="D54"/>
  <c r="G54"/>
  <c r="E54"/>
  <c r="L65" i="4"/>
  <c r="L81"/>
  <c r="J80"/>
  <c r="G80" i="9"/>
  <c r="F80"/>
  <c r="E80"/>
  <c r="J48" i="4"/>
  <c r="L49"/>
  <c r="L87"/>
  <c r="J32"/>
  <c r="L33"/>
  <c r="J107" i="9"/>
  <c r="K107" s="1"/>
  <c r="F107"/>
  <c r="C107"/>
  <c r="D107"/>
  <c r="E107"/>
  <c r="G107"/>
  <c r="L41" i="4"/>
  <c r="L17"/>
  <c r="J16"/>
  <c r="E94" i="9"/>
  <c r="C94"/>
  <c r="D94"/>
  <c r="H94" s="1"/>
  <c r="L55" i="4"/>
  <c r="J54"/>
  <c r="D106" i="9"/>
  <c r="C106"/>
  <c r="J106"/>
  <c r="K106" s="1"/>
  <c r="L5" i="4"/>
  <c r="L89"/>
  <c r="J88"/>
  <c r="G82" i="9"/>
  <c r="E82"/>
  <c r="J82"/>
  <c r="F82"/>
  <c r="C82"/>
  <c r="D82"/>
  <c r="D88"/>
  <c r="J88"/>
  <c r="K88" s="1"/>
  <c r="E88"/>
  <c r="F88"/>
  <c r="C88"/>
  <c r="G88"/>
  <c r="J50" i="4"/>
  <c r="L51"/>
  <c r="D1"/>
  <c r="A52" i="9" s="1"/>
  <c r="E106" l="1"/>
  <c r="F106"/>
  <c r="G94"/>
  <c r="J94"/>
  <c r="K94" s="1"/>
  <c r="C80"/>
  <c r="D80"/>
  <c r="K54"/>
  <c r="K78"/>
  <c r="C91"/>
  <c r="F91"/>
  <c r="F111"/>
  <c r="C111"/>
  <c r="J69"/>
  <c r="K69" s="1"/>
  <c r="F62"/>
  <c r="G62"/>
  <c r="E98"/>
  <c r="F98"/>
  <c r="D103"/>
  <c r="J103"/>
  <c r="K103" s="1"/>
  <c r="E104"/>
  <c r="L23" i="4"/>
  <c r="L11"/>
  <c r="D57" i="9"/>
  <c r="H57" s="1"/>
  <c r="C57"/>
  <c r="D89"/>
  <c r="G89"/>
  <c r="F66"/>
  <c r="J66"/>
  <c r="K66" s="1"/>
  <c r="L9" i="4"/>
  <c r="D60" i="9"/>
  <c r="H60" s="1"/>
  <c r="G60"/>
  <c r="C75"/>
  <c r="C99"/>
  <c r="J99"/>
  <c r="K99" s="1"/>
  <c r="J79"/>
  <c r="K79" s="1"/>
  <c r="F79"/>
  <c r="E116"/>
  <c r="G116"/>
  <c r="K75"/>
  <c r="H111"/>
  <c r="K56"/>
  <c r="K111"/>
  <c r="K82"/>
  <c r="E91"/>
  <c r="J91"/>
  <c r="K91" s="1"/>
  <c r="E111"/>
  <c r="G111"/>
  <c r="E69"/>
  <c r="G69"/>
  <c r="J62"/>
  <c r="K62" s="1"/>
  <c r="C62"/>
  <c r="J98"/>
  <c r="K98" s="1"/>
  <c r="G98"/>
  <c r="G103"/>
  <c r="C103"/>
  <c r="K84"/>
  <c r="F104"/>
  <c r="C104"/>
  <c r="H92"/>
  <c r="E60"/>
  <c r="J60"/>
  <c r="K60" s="1"/>
  <c r="D75"/>
  <c r="H75" s="1"/>
  <c r="F75"/>
  <c r="H97"/>
  <c r="H79"/>
  <c r="H72"/>
  <c r="H56"/>
  <c r="K116"/>
  <c r="H74"/>
  <c r="H109"/>
  <c r="L47" i="4"/>
  <c r="J46"/>
  <c r="D113" i="9"/>
  <c r="G113"/>
  <c r="E113"/>
  <c r="C113"/>
  <c r="J113"/>
  <c r="K113" s="1"/>
  <c r="F113"/>
  <c r="J84" i="4"/>
  <c r="L85"/>
  <c r="J82"/>
  <c r="L83"/>
  <c r="J58" i="9"/>
  <c r="K58" s="1"/>
  <c r="F58"/>
  <c r="G58"/>
  <c r="C58"/>
  <c r="E58"/>
  <c r="D58"/>
  <c r="H58" s="1"/>
  <c r="J110"/>
  <c r="E110"/>
  <c r="G110"/>
  <c r="C110"/>
  <c r="F110"/>
  <c r="D110"/>
  <c r="H110" s="1"/>
  <c r="L3" i="4"/>
  <c r="J2"/>
  <c r="F55" i="9"/>
  <c r="C55"/>
  <c r="J55"/>
  <c r="K55" s="1"/>
  <c r="E55"/>
  <c r="D55"/>
  <c r="G55"/>
  <c r="J66" i="4"/>
  <c r="L67"/>
  <c r="D68" i="9"/>
  <c r="J68"/>
  <c r="K68" s="1"/>
  <c r="E68"/>
  <c r="G68"/>
  <c r="C68"/>
  <c r="F68"/>
  <c r="E70"/>
  <c r="G70"/>
  <c r="C70"/>
  <c r="J70"/>
  <c r="K70" s="1"/>
  <c r="F70"/>
  <c r="D70"/>
  <c r="C117"/>
  <c r="J117"/>
  <c r="K117" s="1"/>
  <c r="D117"/>
  <c r="H117" s="1"/>
  <c r="E117"/>
  <c r="F117"/>
  <c r="G117"/>
  <c r="J28" i="4"/>
  <c r="L29"/>
  <c r="G83" i="9"/>
  <c r="E83"/>
  <c r="C83"/>
  <c r="F83"/>
  <c r="D83"/>
  <c r="H83" s="1"/>
  <c r="J83"/>
  <c r="K83" s="1"/>
  <c r="D67"/>
  <c r="C67"/>
  <c r="E67"/>
  <c r="J67"/>
  <c r="K67" s="1"/>
  <c r="G67"/>
  <c r="F67"/>
  <c r="D114"/>
  <c r="G114"/>
  <c r="F114"/>
  <c r="C114"/>
  <c r="J114"/>
  <c r="K114" s="1"/>
  <c r="E114"/>
  <c r="D95"/>
  <c r="J95"/>
  <c r="K95" s="1"/>
  <c r="F95"/>
  <c r="G95"/>
  <c r="E95"/>
  <c r="C95"/>
  <c r="D76"/>
  <c r="E76"/>
  <c r="J76"/>
  <c r="K76" s="1"/>
  <c r="C76"/>
  <c r="F76"/>
  <c r="G76"/>
  <c r="E100"/>
  <c r="J100"/>
  <c r="K100" s="1"/>
  <c r="D100"/>
  <c r="G100"/>
  <c r="C100"/>
  <c r="F100"/>
  <c r="L21" i="4"/>
  <c r="J20"/>
  <c r="J38"/>
  <c r="L39"/>
  <c r="L73"/>
  <c r="J72"/>
  <c r="L35"/>
  <c r="J34"/>
  <c r="L77"/>
  <c r="J76"/>
  <c r="L53"/>
  <c r="J52"/>
  <c r="J64" i="9"/>
  <c r="K64" s="1"/>
  <c r="E64"/>
  <c r="C64"/>
  <c r="D64"/>
  <c r="G64"/>
  <c r="F64"/>
  <c r="F86"/>
  <c r="C86"/>
  <c r="D86"/>
  <c r="G86"/>
  <c r="E86"/>
  <c r="J86"/>
  <c r="K86" s="1"/>
  <c r="D102"/>
  <c r="E102"/>
  <c r="F102"/>
  <c r="C102"/>
  <c r="J102"/>
  <c r="K102" s="1"/>
  <c r="G102"/>
  <c r="G87"/>
  <c r="C87"/>
  <c r="F87"/>
  <c r="E87"/>
  <c r="D87"/>
  <c r="J87"/>
  <c r="K87" s="1"/>
  <c r="E112"/>
  <c r="C112"/>
  <c r="F112"/>
  <c r="J112"/>
  <c r="K112" s="1"/>
  <c r="G112"/>
  <c r="D112"/>
  <c r="H112" s="1"/>
  <c r="L71" i="4"/>
  <c r="J70"/>
  <c r="J71" i="9"/>
  <c r="K71" s="1"/>
  <c r="F71"/>
  <c r="D71"/>
  <c r="G71"/>
  <c r="E71"/>
  <c r="C71"/>
  <c r="D53"/>
  <c r="F53"/>
  <c r="J53"/>
  <c r="K53" s="1"/>
  <c r="G53"/>
  <c r="E53"/>
  <c r="C53"/>
  <c r="L45" i="4"/>
  <c r="J44"/>
  <c r="G77" i="9"/>
  <c r="F77"/>
  <c r="E77"/>
  <c r="J77"/>
  <c r="K77" s="1"/>
  <c r="C77"/>
  <c r="D77"/>
  <c r="E96"/>
  <c r="C96"/>
  <c r="D96"/>
  <c r="F96"/>
  <c r="G96"/>
  <c r="J96"/>
  <c r="G85"/>
  <c r="J85"/>
  <c r="K85" s="1"/>
  <c r="E85"/>
  <c r="D85"/>
  <c r="C85"/>
  <c r="F85"/>
  <c r="J68" i="4"/>
  <c r="L69"/>
  <c r="F90" i="9"/>
  <c r="D90"/>
  <c r="J90"/>
  <c r="K90" s="1"/>
  <c r="G90"/>
  <c r="C90"/>
  <c r="E90"/>
  <c r="D63"/>
  <c r="F63"/>
  <c r="G63"/>
  <c r="C63"/>
  <c r="J63"/>
  <c r="K63" s="1"/>
  <c r="E63"/>
  <c r="D93"/>
  <c r="C93"/>
  <c r="J93"/>
  <c r="K93" s="1"/>
  <c r="G93"/>
  <c r="E93"/>
  <c r="F93"/>
  <c r="K110"/>
  <c r="K96"/>
  <c r="H101"/>
  <c r="C52"/>
  <c r="J52"/>
  <c r="J1" i="4"/>
  <c r="I1" s="1"/>
  <c r="F52" i="9" s="1"/>
  <c r="H1" i="4"/>
  <c r="C39" i="9"/>
  <c r="J11"/>
  <c r="D43"/>
  <c r="F43"/>
  <c r="C43"/>
  <c r="E43"/>
  <c r="G38"/>
  <c r="E13"/>
  <c r="D13" s="1"/>
  <c r="E10"/>
  <c r="D10" s="1"/>
  <c r="B37"/>
  <c r="E12"/>
  <c r="D12" s="1"/>
  <c r="H82"/>
  <c r="H107"/>
  <c r="H80"/>
  <c r="H54"/>
  <c r="H78"/>
  <c r="H91"/>
  <c r="H69"/>
  <c r="H98"/>
  <c r="H103"/>
  <c r="H104"/>
  <c r="K52"/>
  <c r="H89"/>
  <c r="H105"/>
  <c r="H66"/>
  <c r="H61"/>
  <c r="H115"/>
  <c r="H116"/>
  <c r="J46"/>
  <c r="J14" s="1"/>
  <c r="J12"/>
  <c r="L45"/>
  <c r="D44" s="1"/>
  <c r="P45"/>
  <c r="F44" s="1"/>
  <c r="J45"/>
  <c r="N45"/>
  <c r="E44" s="1"/>
  <c r="H88"/>
  <c r="H106"/>
  <c r="H62"/>
  <c r="H99"/>
  <c r="H73"/>
  <c r="H85" l="1"/>
  <c r="H77"/>
  <c r="H64"/>
  <c r="H70"/>
  <c r="H53"/>
  <c r="H76"/>
  <c r="H93"/>
  <c r="H90"/>
  <c r="H96"/>
  <c r="H71"/>
  <c r="H87"/>
  <c r="H102"/>
  <c r="H86"/>
  <c r="H100"/>
  <c r="H95"/>
  <c r="H114"/>
  <c r="H67"/>
  <c r="H68"/>
  <c r="H55"/>
  <c r="H113"/>
  <c r="D52"/>
  <c r="H52" s="1"/>
  <c r="C38"/>
  <c r="C40" s="1"/>
  <c r="D38"/>
  <c r="D40" s="1"/>
  <c r="F38"/>
  <c r="F40" s="1"/>
  <c r="E38"/>
  <c r="E40" s="1"/>
  <c r="D45"/>
  <c r="J13"/>
  <c r="C44"/>
  <c r="C45" s="1"/>
  <c r="E45"/>
  <c r="F45"/>
  <c r="D11"/>
  <c r="E52" l="1"/>
  <c r="G52" s="1"/>
  <c r="E14" s="1"/>
  <c r="D14" s="1"/>
  <c r="G45"/>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<sst xmlns="http://schemas.openxmlformats.org/spreadsheetml/2006/main" count="8090" uniqueCount="2935">
  <si>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</si>
  <si>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</si>
  <si>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</si>
  <si>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</si>
  <si>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</si>
  <si>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</si>
  <si>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</si>
  <si>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</si>
  <si>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</si>
  <si>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</si>
  <si>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</si>
  <si>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</si>
  <si>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</si>
  <si>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</si>
  <si>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</si>
  <si>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</si>
  <si>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</si>
  <si>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</si>
  <si>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</si>
  <si>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</si>
  <si>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</si>
  <si>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</si>
  <si>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</si>
  <si>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</si>
  <si>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</si>
  <si>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</si>
  <si>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</si>
  <si>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</si>
  <si>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</si>
  <si>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</si>
  <si>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</si>
  <si>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</si>
  <si>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</si>
  <si>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</si>
  <si>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</si>
  <si>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</si>
  <si>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</si>
  <si>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</si>
  <si>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</si>
  <si>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</si>
  <si>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</si>
  <si>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</si>
  <si>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</si>
  <si>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</si>
  <si>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</si>
  <si>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</si>
  <si>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</si>
  <si>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</si>
  <si>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</si>
  <si>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</si>
  <si>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</si>
  <si>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</si>
  <si>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</si>
  <si>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</si>
  <si>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</si>
  <si>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</si>
  <si>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</si>
  <si>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</si>
  <si>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</si>
  <si>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</si>
  <si>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</si>
  <si>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</si>
  <si>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</si>
  <si>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</si>
  <si>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</si>
  <si>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</si>
  <si>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</si>
  <si>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</si>
  <si>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</si>
  <si>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</si>
  <si>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</si>
  <si>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</si>
  <si>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</si>
  <si>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</si>
  <si>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</si>
  <si>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</si>
  <si>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</si>
  <si>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</si>
  <si>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</si>
  <si>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</si>
  <si>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</si>
  <si>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</si>
  <si>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</si>
  <si>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</si>
  <si>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</si>
  <si>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</si>
  <si>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</si>
  <si>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</si>
  <si>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</si>
  <si>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</si>
  <si>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</si>
  <si>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</si>
  <si>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</si>
  <si>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</si>
  <si>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</si>
  <si>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</si>
  <si>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</si>
  <si>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</si>
  <si>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</si>
  <si>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</si>
  <si>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</si>
  <si>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</si>
  <si>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</si>
  <si>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</si>
  <si>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</si>
  <si>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</si>
  <si>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</si>
  <si>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</si>
  <si>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</si>
  <si>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</si>
  <si>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</si>
  <si>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</si>
  <si>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</si>
  <si>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</si>
  <si>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</si>
  <si>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</si>
  <si>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</si>
  <si>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</si>
  <si>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</si>
  <si>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</si>
  <si>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</si>
  <si>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</si>
  <si>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</si>
  <si>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</si>
  <si>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</si>
  <si>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</si>
  <si>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</si>
  <si>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</si>
  <si>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</si>
  <si>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</si>
  <si>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</si>
  <si>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</si>
  <si>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</si>
  <si>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</si>
  <si>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</si>
  <si>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</si>
  <si>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</si>
  <si>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</si>
  <si>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</si>
  <si>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</si>
  <si>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</si>
  <si>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</si>
  <si>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</si>
  <si>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</si>
  <si>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</si>
  <si>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</si>
  <si>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</si>
  <si>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</si>
  <si>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</si>
  <si>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</si>
  <si>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</si>
  <si>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</si>
  <si>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</si>
  <si>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</si>
  <si>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</si>
  <si>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</si>
  <si>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</si>
  <si>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</si>
  <si>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</si>
  <si>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</si>
  <si>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</si>
  <si>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</si>
  <si>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</si>
  <si>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</si>
  <si>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</si>
  <si>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</si>
  <si>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</si>
  <si>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</si>
  <si>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</si>
  <si>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</si>
  <si>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</si>
  <si>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</si>
  <si>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</si>
  <si>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</si>
  <si>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</si>
  <si>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</si>
  <si>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</si>
  <si>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</si>
  <si>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</si>
  <si>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</si>
  <si>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</si>
  <si>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</si>
  <si>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</si>
  <si>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</si>
  <si>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</si>
  <si>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</si>
  <si>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</si>
  <si>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</si>
  <si>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</si>
  <si>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</si>
  <si>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</si>
  <si>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</si>
  <si>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</si>
  <si>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</si>
  <si>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</si>
  <si>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</si>
  <si>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</si>
  <si>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</si>
  <si>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</si>
  <si>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</si>
  <si>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</si>
  <si>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</si>
  <si>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</si>
  <si>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</si>
  <si>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</si>
  <si>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</si>
  <si>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</si>
  <si>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</si>
  <si>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</si>
  <si>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</si>
  <si>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</si>
  <si>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</si>
  <si>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</si>
  <si>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</si>
  <si>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</si>
  <si>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</si>
  <si>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</si>
  <si>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</si>
  <si>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</si>
  <si>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</si>
  <si>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</si>
  <si>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</si>
  <si>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</si>
  <si>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</si>
  <si>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</si>
  <si>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</si>
  <si>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</si>
  <si>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</si>
  <si>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</si>
  <si>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</si>
  <si>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</si>
  <si>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</si>
  <si>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</si>
  <si>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</si>
  <si>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</si>
  <si>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</si>
  <si>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</si>
  <si>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</si>
  <si>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</si>
  <si>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</si>
  <si>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</si>
  <si>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</si>
  <si>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</si>
  <si>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</si>
  <si>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</si>
  <si>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</si>
  <si>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</si>
  <si>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</si>
  <si>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</si>
  <si>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</si>
  <si>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</si>
  <si>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</si>
  <si>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</si>
  <si>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</si>
  <si>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</si>
  <si>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</si>
  <si>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</si>
  <si>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</si>
  <si>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</si>
  <si>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</si>
  <si>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</si>
  <si>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</si>
  <si>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</si>
  <si>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</si>
  <si>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</si>
  <si>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</si>
  <si>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</si>
  <si>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</si>
  <si>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</si>
  <si>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</si>
  <si>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</si>
  <si>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</si>
  <si>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</si>
  <si>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</si>
  <si>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</si>
  <si>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</si>
  <si>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</si>
  <si>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</si>
  <si>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</si>
  <si>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</si>
  <si>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</si>
  <si>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</si>
  <si>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</si>
  <si>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</si>
  <si>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</si>
  <si>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</si>
  <si>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</si>
  <si>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</si>
  <si>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</si>
  <si>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</si>
  <si>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</si>
  <si>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</si>
  <si>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</si>
  <si>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</si>
  <si>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</si>
  <si>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</si>
  <si>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</si>
  <si>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</si>
  <si>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</si>
  <si>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</si>
  <si>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</si>
  <si>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</si>
  <si>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</si>
  <si>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</si>
  <si>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</si>
  <si>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</si>
  <si>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</si>
  <si>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</si>
  <si>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</si>
  <si>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</si>
  <si>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</si>
  <si>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</si>
  <si>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</si>
  <si>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</si>
  <si>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</si>
  <si>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</si>
  <si>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</si>
  <si>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</si>
  <si>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</si>
  <si>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</si>
  <si>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</si>
  <si>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</si>
  <si>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</si>
  <si>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</si>
  <si>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</si>
  <si>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</si>
  <si>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</si>
  <si>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</si>
  <si>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</si>
  <si>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</si>
  <si>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</si>
  <si>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</si>
  <si>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</si>
  <si>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</si>
  <si>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</si>
  <si>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</si>
  <si>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</si>
  <si>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</si>
  <si>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</si>
  <si>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</si>
  <si>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</si>
  <si>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</si>
  <si>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</si>
  <si>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</si>
  <si>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</si>
  <si>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</si>
  <si>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</si>
  <si>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</si>
  <si>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</si>
  <si>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</si>
  <si>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</si>
  <si>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</si>
  <si>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</si>
  <si>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</si>
  <si>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</si>
  <si>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</si>
  <si>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</si>
  <si>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</si>
  <si>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</si>
  <si>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</si>
  <si>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</si>
  <si>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</si>
  <si>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</si>
  <si>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</si>
  <si>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</si>
  <si>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</si>
  <si>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</si>
  <si>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</si>
  <si>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</si>
  <si>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</si>
  <si>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</si>
  <si>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</si>
  <si>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</si>
  <si>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</si>
  <si>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</si>
  <si>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</si>
  <si>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</si>
  <si>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</si>
  <si>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</si>
  <si>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</si>
  <si>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</si>
  <si>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</si>
  <si>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</si>
  <si>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</si>
  <si>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</si>
  <si>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</si>
  <si>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</si>
  <si>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</si>
  <si>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</si>
  <si>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</si>
  <si>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</si>
  <si>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</si>
  <si>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</si>
  <si>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</si>
  <si>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</si>
  <si>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</si>
  <si>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</si>
  <si>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</si>
  <si>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</si>
  <si>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</si>
  <si>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</si>
  <si>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</si>
  <si>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</si>
  <si>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</si>
  <si>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</si>
  <si>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</si>
  <si>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</si>
  <si>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</si>
  <si>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</si>
  <si>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</si>
  <si>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</si>
  <si>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</si>
  <si>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</si>
  <si>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</si>
  <si>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</si>
  <si>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</si>
  <si>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</si>
  <si>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</si>
  <si>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</si>
  <si>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</si>
  <si>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</si>
  <si>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</si>
  <si>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</si>
  <si>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</si>
  <si>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</si>
  <si>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</si>
  <si>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</si>
  <si>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</si>
  <si>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</si>
  <si>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</si>
  <si>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</si>
  <si>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</si>
  <si>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</si>
  <si>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</si>
  <si>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</si>
  <si>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</si>
  <si>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</si>
  <si>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</si>
  <si>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</si>
  <si>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</si>
  <si>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</si>
  <si>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</si>
  <si>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</si>
  <si>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</si>
  <si>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</si>
  <si>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</si>
  <si>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</si>
  <si>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</si>
  <si>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</si>
  <si>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</si>
  <si>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</si>
  <si>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</si>
  <si>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</si>
  <si>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</si>
  <si>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</si>
  <si>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</si>
  <si>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</si>
  <si>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</si>
  <si>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</si>
  <si>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</si>
  <si>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</si>
  <si>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</si>
  <si>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</si>
  <si>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</si>
  <si>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</si>
  <si>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</si>
  <si>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</si>
  <si>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</si>
  <si>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</si>
  <si>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</si>
  <si>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</si>
  <si>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</si>
  <si>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</si>
  <si>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</si>
  <si>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</si>
  <si>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</si>
  <si>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</si>
  <si>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</si>
  <si>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</si>
  <si>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</si>
  <si>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</si>
  <si>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</si>
  <si>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</si>
  <si>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</si>
  <si>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</si>
  <si>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</si>
  <si>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</si>
  <si>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</si>
  <si>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</si>
  <si>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</si>
  <si>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</si>
  <si>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</si>
  <si>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</si>
  <si>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</si>
  <si>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</si>
  <si>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</si>
  <si>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</si>
  <si>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</si>
  <si>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</si>
  <si>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</si>
  <si>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</si>
  <si>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</si>
  <si>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</si>
  <si>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</si>
  <si>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</si>
  <si>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</si>
  <si>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</si>
  <si>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</si>
  <si>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</si>
  <si>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</si>
  <si>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</si>
  <si>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</si>
  <si>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</si>
  <si>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</si>
  <si>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</si>
  <si>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</si>
  <si>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</si>
  <si>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</si>
  <si>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</si>
  <si>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</si>
  <si>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</si>
  <si>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</si>
  <si>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</si>
  <si>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</si>
  <si>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</si>
  <si>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</si>
  <si>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</si>
  <si>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</si>
  <si>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</si>
  <si>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</si>
  <si>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</si>
  <si>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</si>
  <si>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</si>
  <si>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</si>
  <si>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</si>
  <si>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</si>
  <si>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</si>
  <si>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</si>
  <si>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</si>
  <si>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</si>
  <si>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</si>
  <si>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</si>
  <si>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</si>
  <si>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</si>
  <si>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</si>
  <si>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</si>
  <si>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</si>
  <si>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</si>
  <si>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</si>
  <si>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</si>
  <si>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</si>
  <si>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</si>
  <si>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</si>
  <si>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</si>
  <si>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</si>
  <si>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</si>
  <si>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</si>
  <si>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</si>
  <si>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</si>
  <si>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</si>
  <si>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</si>
  <si>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</si>
  <si>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</si>
  <si>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</si>
  <si>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</si>
  <si>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</si>
  <si>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</si>
  <si>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</si>
  <si>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</si>
  <si>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</si>
  <si>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</si>
  <si>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</si>
  <si>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</si>
  <si>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</si>
  <si>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</si>
  <si>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</si>
  <si>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</si>
  <si>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</si>
  <si>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</si>
  <si>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</si>
  <si>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</si>
  <si>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</si>
  <si>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</si>
  <si>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</si>
  <si>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</si>
  <si>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</si>
  <si>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</si>
  <si>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</si>
  <si>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</si>
  <si>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</si>
  <si>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</si>
  <si>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</si>
  <si>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</si>
  <si>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</si>
  <si>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</si>
  <si>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</si>
  <si>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</si>
  <si>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</si>
  <si>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</si>
  <si>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</si>
  <si>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</si>
  <si>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</si>
  <si>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</si>
  <si>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</si>
  <si>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</si>
  <si>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</si>
  <si>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</si>
  <si>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</si>
  <si>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</si>
  <si>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</si>
  <si>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</si>
  <si>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</si>
  <si>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</si>
  <si>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</si>
  <si>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</si>
  <si>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</si>
  <si>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</si>
  <si>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</si>
  <si>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</si>
  <si>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</si>
  <si>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</si>
  <si>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</si>
  <si>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</si>
  <si>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</si>
  <si>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</si>
  <si>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</si>
  <si>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</si>
  <si>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</si>
  <si>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</si>
  <si>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</si>
  <si>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</si>
  <si>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</si>
  <si>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</si>
  <si>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</si>
  <si>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</si>
  <si>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</si>
  <si>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</si>
  <si>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</si>
  <si>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</si>
  <si>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</si>
  <si>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</si>
  <si>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</si>
  <si>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</si>
  <si>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</si>
  <si>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</si>
  <si>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</si>
  <si>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</si>
  <si>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</si>
  <si>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</si>
  <si>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</si>
  <si>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</si>
  <si>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</si>
  <si>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</si>
  <si>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</si>
  <si>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</si>
  <si>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</si>
  <si>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</si>
  <si>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</si>
  <si>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</si>
  <si>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</si>
  <si>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</si>
  <si>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</si>
  <si>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</si>
  <si>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</si>
  <si>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</si>
  <si>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</si>
  <si>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</si>
  <si>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</si>
  <si>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</si>
  <si>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</si>
  <si>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</si>
  <si>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</si>
  <si>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</si>
  <si>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</si>
  <si>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</si>
  <si>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</si>
  <si>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</si>
  <si>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</si>
  <si>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</si>
  <si>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</si>
  <si>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</si>
  <si>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</si>
  <si>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</si>
  <si>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</si>
  <si>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</si>
  <si>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</si>
  <si>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</si>
  <si>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</si>
  <si>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</si>
  <si>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</si>
  <si>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</si>
  <si>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</si>
  <si>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</si>
  <si>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</si>
  <si>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</si>
  <si>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</si>
  <si>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</si>
  <si>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</si>
  <si>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</si>
  <si>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</si>
  <si>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</si>
  <si>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</si>
  <si>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</si>
  <si>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</si>
  <si>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</si>
  <si>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</si>
  <si>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</si>
  <si>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</si>
  <si>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</si>
  <si>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</si>
  <si>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</si>
  <si>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</si>
  <si>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</si>
  <si>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</si>
  <si>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</si>
  <si>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</si>
  <si>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</si>
  <si>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</si>
  <si>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</si>
  <si>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</si>
  <si>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</si>
  <si>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</si>
  <si>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</si>
  <si>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</si>
  <si>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</si>
  <si>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</si>
  <si>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</si>
  <si>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</si>
  <si>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</si>
  <si>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</si>
  <si>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</si>
  <si>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</si>
  <si>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</si>
  <si>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</si>
  <si>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</si>
  <si>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</si>
  <si>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</si>
  <si>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</si>
  <si>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</si>
  <si>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</si>
  <si>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</si>
  <si>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</si>
  <si>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</si>
  <si>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</si>
  <si>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</si>
  <si>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</si>
  <si>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</si>
  <si>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</si>
  <si>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</si>
  <si>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</si>
  <si>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</si>
  <si>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</si>
  <si>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</si>
  <si>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</si>
  <si>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</si>
  <si>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</si>
  <si>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</si>
  <si>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</si>
  <si>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</si>
  <si>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</si>
  <si>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</si>
  <si>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</si>
  <si>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</si>
  <si>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</si>
  <si>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</si>
  <si>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</si>
  <si>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</si>
  <si>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</si>
  <si>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</si>
  <si>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</si>
  <si>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</si>
  <si>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</si>
  <si>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</si>
  <si>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</si>
  <si>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</si>
  <si>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</si>
  <si>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</si>
  <si>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</si>
  <si>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</si>
  <si>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</si>
  <si>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</si>
  <si>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</si>
  <si>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</si>
  <si>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</si>
  <si>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</si>
  <si>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</si>
  <si>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</si>
  <si>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</si>
  <si>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</si>
  <si>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</si>
  <si>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</si>
  <si>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</si>
  <si>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</si>
  <si>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</si>
  <si>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</si>
  <si>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</si>
  <si>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</si>
  <si>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</si>
  <si>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</si>
  <si>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</si>
  <si>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</si>
  <si>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</si>
  <si>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</si>
  <si>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</si>
  <si>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</si>
  <si>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</si>
  <si>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</si>
  <si>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</si>
  <si>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</si>
  <si>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</si>
  <si>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</si>
  <si>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</si>
  <si>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</si>
  <si>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</si>
  <si>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</si>
  <si>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</si>
  <si>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</si>
  <si>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</si>
  <si>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</si>
  <si>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</si>
  <si>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</si>
  <si>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</si>
  <si>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</si>
  <si>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</si>
  <si>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</si>
  <si>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</si>
  <si>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</si>
  <si>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</si>
  <si>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</si>
  <si>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</si>
  <si>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</si>
  <si>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</si>
  <si>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</si>
  <si>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</si>
  <si>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</si>
  <si>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</si>
  <si>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</si>
  <si>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</si>
  <si>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</si>
  <si>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</si>
  <si>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</si>
  <si>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</si>
  <si>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</si>
  <si>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</si>
  <si>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</si>
  <si>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</si>
  <si>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</si>
  <si>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</si>
  <si>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</si>
  <si>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</si>
  <si>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</si>
  <si>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</si>
  <si>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</si>
  <si>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</si>
  <si>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</si>
  <si>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</si>
  <si>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</si>
  <si>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</si>
  <si>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</si>
  <si>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</si>
  <si>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</si>
  <si>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</si>
  <si>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</si>
  <si>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</si>
  <si>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</si>
  <si>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</si>
  <si>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</si>
  <si>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</si>
  <si>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</si>
  <si>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</si>
  <si>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</si>
  <si>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</si>
  <si>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</si>
  <si>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</si>
  <si>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</si>
  <si>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</si>
  <si>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</si>
  <si>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</si>
  <si>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</si>
  <si>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</si>
  <si>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</si>
  <si>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</si>
  <si>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</si>
  <si>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</si>
  <si>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</si>
  <si>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</si>
  <si>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</si>
  <si>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</si>
  <si>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</si>
  <si>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</si>
  <si>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</si>
  <si>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</si>
  <si>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</si>
  <si>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</si>
  <si>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</si>
  <si>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</si>
  <si>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</si>
  <si>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</si>
  <si>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</si>
  <si>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</si>
  <si>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</si>
  <si>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</si>
  <si>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</si>
  <si>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</si>
  <si>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</si>
  <si>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</si>
  <si>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</si>
  <si>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</si>
  <si>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</si>
  <si>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</si>
  <si>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</si>
  <si>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</si>
  <si>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</si>
  <si>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</si>
  <si>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</si>
  <si>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</si>
  <si>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</si>
  <si>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</si>
  <si>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</si>
  <si>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</si>
  <si>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</si>
  <si>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</si>
  <si>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</si>
  <si>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</si>
  <si>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</si>
  <si>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</si>
  <si>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</si>
  <si>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</si>
  <si>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</si>
  <si>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</si>
  <si>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</si>
  <si>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</si>
  <si>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</si>
  <si>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</si>
  <si>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</si>
  <si>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</si>
  <si>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</si>
  <si>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</si>
  <si>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</si>
  <si>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</si>
  <si>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</si>
  <si>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</si>
  <si>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</si>
  <si>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</si>
  <si>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</si>
  <si>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</si>
  <si>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</si>
  <si>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</si>
  <si>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</si>
  <si>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</si>
  <si>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</si>
  <si>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</si>
  <si>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</si>
  <si>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</si>
  <si>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</si>
  <si>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</si>
  <si>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</si>
  <si>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</si>
  <si>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</si>
  <si>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</si>
  <si>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</si>
  <si>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</si>
  <si>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</si>
  <si>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</si>
  <si>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</si>
  <si>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</si>
  <si>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</si>
  <si>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</si>
  <si>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</si>
  <si>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</si>
  <si>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</si>
  <si>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</si>
  <si>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</si>
  <si>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</si>
  <si>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</si>
  <si>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</si>
  <si>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</si>
  <si>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</si>
  <si>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</si>
  <si>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</si>
  <si>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</si>
  <si>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</si>
  <si>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</si>
  <si>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</si>
  <si>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</si>
  <si>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</si>
  <si>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</si>
  <si>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</si>
  <si>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</si>
  <si>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</si>
  <si>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</si>
  <si>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</si>
  <si>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</si>
  <si>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</si>
  <si>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</si>
  <si>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</si>
  <si>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</si>
  <si>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</si>
  <si>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</si>
  <si>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</si>
  <si>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</si>
  <si>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</si>
  <si>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</si>
  <si>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</si>
  <si>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</si>
  <si>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</si>
  <si>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</si>
  <si>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</si>
  <si>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</si>
  <si>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</si>
  <si>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</si>
  <si>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</si>
  <si>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</si>
  <si>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</si>
  <si>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</si>
  <si>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</si>
  <si>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</si>
  <si>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</si>
  <si>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</si>
  <si>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</si>
  <si>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</si>
  <si>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</si>
  <si>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</si>
  <si>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</si>
  <si>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</si>
  <si>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</si>
  <si>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</si>
  <si>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</si>
  <si>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</si>
  <si>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</si>
  <si>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</si>
  <si>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</si>
  <si>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</si>
  <si>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</si>
  <si>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</si>
  <si>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</si>
  <si>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</si>
  <si>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</si>
  <si>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</si>
  <si>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</si>
  <si>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</si>
  <si>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</si>
  <si>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</si>
  <si>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</si>
  <si>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</si>
  <si>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</si>
  <si>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</si>
  <si>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</si>
  <si>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</si>
  <si>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</si>
  <si>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</si>
  <si>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</si>
  <si>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</si>
  <si>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</si>
  <si>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</si>
  <si>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</si>
  <si>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</si>
  <si>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</si>
  <si>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</si>
  <si>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</si>
  <si>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</si>
  <si>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</si>
  <si>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</si>
  <si>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</si>
  <si>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</si>
  <si>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</si>
  <si>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</si>
  <si>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</si>
  <si>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</si>
  <si>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</si>
  <si>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</si>
  <si>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</si>
  <si>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</si>
  <si>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</si>
  <si>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</si>
  <si>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</si>
  <si>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</si>
  <si>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</si>
  <si>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</si>
  <si>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</si>
  <si>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</si>
  <si>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</si>
  <si>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</si>
  <si>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</si>
  <si>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</si>
  <si>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</si>
  <si>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</si>
  <si>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</si>
  <si>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</si>
  <si>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</si>
  <si>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</si>
  <si>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</si>
  <si>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</si>
  <si>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</si>
  <si>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</si>
  <si>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</si>
  <si>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</si>
  <si>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</si>
  <si>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</si>
  <si>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</si>
  <si>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</si>
  <si>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</si>
  <si>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</si>
  <si>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</si>
  <si>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</si>
  <si>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</si>
  <si>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</si>
  <si>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</si>
  <si>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</si>
  <si>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</si>
  <si>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</si>
  <si>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</si>
  <si>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</si>
  <si>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</si>
  <si>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</si>
  <si>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</si>
  <si>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</si>
  <si>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</si>
  <si>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</si>
  <si>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</si>
  <si>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</si>
  <si>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</si>
  <si>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</si>
  <si>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</si>
  <si>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</si>
  <si>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</si>
  <si>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</si>
  <si>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</si>
  <si>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</si>
  <si>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</si>
  <si>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</si>
  <si>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</si>
  <si>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</si>
  <si>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</si>
  <si>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</si>
  <si>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</si>
  <si>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</si>
  <si>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</si>
  <si>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</si>
  <si>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</si>
  <si>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</si>
  <si>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</si>
  <si>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</si>
  <si>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</si>
  <si>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</si>
  <si>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</si>
  <si>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</si>
  <si>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</si>
  <si>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</si>
  <si>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</si>
  <si>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</si>
  <si>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</si>
  <si>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</si>
  <si>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</si>
  <si>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</si>
  <si>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</si>
  <si>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</si>
  <si>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</si>
  <si>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</si>
  <si>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</si>
  <si>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</si>
  <si>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</si>
  <si>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</si>
  <si>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</si>
  <si>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</si>
  <si>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</si>
  <si>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</si>
  <si>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</si>
  <si>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</si>
  <si>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</si>
  <si>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</si>
  <si>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</si>
  <si>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</si>
  <si>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</si>
  <si>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</si>
  <si>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</si>
  <si>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</si>
  <si>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</si>
  <si>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</si>
  <si>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</si>
  <si>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</si>
  <si>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</si>
  <si>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</si>
  <si>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</si>
  <si>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</si>
  <si>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</si>
  <si>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</si>
  <si>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</si>
  <si>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</si>
  <si>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</si>
  <si>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</si>
  <si>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</si>
  <si>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</si>
  <si>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</si>
  <si>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</si>
  <si>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</si>
  <si>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</si>
  <si>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</si>
  <si>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</si>
  <si>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</si>
  <si>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</si>
  <si>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</si>
  <si>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</si>
  <si>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</si>
  <si>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</si>
  <si>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</si>
  <si>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</si>
  <si>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</si>
  <si>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</si>
  <si>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</si>
  <si>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</si>
  <si>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</si>
  <si>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</si>
  <si>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</si>
  <si>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</si>
  <si>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</si>
  <si>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</si>
  <si>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</si>
  <si>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</si>
  <si>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</si>
  <si>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</si>
  <si>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</si>
  <si>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</si>
  <si>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</si>
  <si>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</si>
  <si>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</si>
  <si>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</si>
  <si>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</si>
  <si>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</si>
  <si>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</si>
  <si>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</si>
  <si>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</si>
  <si>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</si>
  <si>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</si>
  <si>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</si>
  <si>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</si>
  <si>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</si>
  <si>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</si>
  <si>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</si>
  <si>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</si>
  <si>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</si>
  <si>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</si>
  <si>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</si>
  <si>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</si>
  <si>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</si>
  <si>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</si>
  <si>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</si>
  <si>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</si>
  <si>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</si>
  <si>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</si>
  <si>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</si>
  <si>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</si>
  <si>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</si>
  <si>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</si>
  <si>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</si>
  <si>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</si>
  <si>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</si>
  <si>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</si>
  <si>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</si>
  <si>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</si>
  <si>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</si>
  <si>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</si>
  <si>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</si>
  <si>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</si>
  <si>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</si>
  <si>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</si>
  <si>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</si>
  <si>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</si>
  <si>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</si>
  <si>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</si>
  <si>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</si>
  <si>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</si>
  <si>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</si>
  <si>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</si>
  <si>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</si>
  <si>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</si>
  <si>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</si>
  <si>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</si>
  <si>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</si>
  <si>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</si>
  <si>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</si>
  <si>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</si>
  <si>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</si>
  <si>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</si>
  <si>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</si>
  <si>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</si>
  <si>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</si>
  <si>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</si>
  <si>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</si>
  <si>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</si>
  <si>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</si>
  <si>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</si>
  <si>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</si>
  <si>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</si>
  <si>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</si>
  <si>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</si>
  <si>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</si>
  <si>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</si>
  <si>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</si>
  <si>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</si>
  <si>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</si>
  <si>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</si>
  <si>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</si>
  <si>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</si>
  <si>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</si>
  <si>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</si>
  <si>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</si>
  <si>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</si>
  <si>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</si>
  <si>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</si>
  <si>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</si>
  <si>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</si>
  <si>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</si>
  <si>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</si>
  <si>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</si>
  <si>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</si>
  <si>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</si>
  <si>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</si>
  <si>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</si>
  <si>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</si>
  <si>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</si>
  <si>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</si>
  <si>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</si>
  <si>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</si>
  <si>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</si>
  <si>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</si>
  <si>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</si>
  <si>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</si>
  <si>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</si>
  <si>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</si>
  <si>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</si>
  <si>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</si>
  <si>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</si>
  <si>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</si>
  <si>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</si>
  <si>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</si>
  <si>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</si>
  <si>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</si>
  <si>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</si>
  <si>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</si>
  <si>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</si>
  <si>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</si>
  <si>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</si>
  <si>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</si>
  <si>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</si>
  <si>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</si>
  <si>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</si>
  <si>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</si>
  <si>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</si>
  <si>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</si>
  <si>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</si>
  <si>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</si>
  <si>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</si>
  <si>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</si>
  <si>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</si>
  <si>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</si>
  <si>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</si>
  <si>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</si>
  <si>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</si>
  <si>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</si>
  <si>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</si>
  <si>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</si>
  <si>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</si>
  <si>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</si>
  <si>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</si>
  <si>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</si>
  <si>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</si>
  <si>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</si>
  <si>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</si>
  <si>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</si>
  <si>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</si>
  <si>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</si>
  <si>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</si>
  <si>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</si>
  <si>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</si>
  <si>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</si>
  <si>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</si>
  <si>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</si>
  <si>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</si>
  <si>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</si>
  <si>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</si>
  <si>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</si>
  <si>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</si>
  <si>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</si>
  <si>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</si>
  <si>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</si>
  <si>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</si>
  <si>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</si>
  <si>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</si>
  <si>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</si>
  <si>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</si>
  <si>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</si>
  <si>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</si>
  <si>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</si>
  <si>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</si>
  <si>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</si>
  <si>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</si>
  <si>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</si>
  <si>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</si>
  <si>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</si>
  <si>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</si>
  <si>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</si>
  <si>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</si>
  <si>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</si>
  <si>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</si>
  <si>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</si>
  <si>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</si>
  <si>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</si>
  <si>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</si>
  <si>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</si>
  <si>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</si>
  <si>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</si>
  <si>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</si>
  <si>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</si>
  <si>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</si>
  <si>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</si>
  <si>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</si>
  <si>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</si>
  <si>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</si>
  <si>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</si>
  <si>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</si>
  <si>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</si>
  <si>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</si>
  <si>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</si>
  <si>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</si>
  <si>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</si>
  <si>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</si>
  <si>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</si>
  <si>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</si>
  <si>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</si>
  <si>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</si>
  <si>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</si>
  <si>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</si>
  <si>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</si>
  <si>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</si>
  <si>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</si>
  <si>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</si>
  <si>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</si>
  <si>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</si>
  <si>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</si>
  <si>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</si>
  <si>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</si>
  <si>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</si>
  <si>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</si>
  <si>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</si>
  <si>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</si>
  <si>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</si>
  <si>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</si>
  <si>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</si>
  <si>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</si>
  <si>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</si>
  <si>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</si>
  <si>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</si>
  <si>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</si>
  <si>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</si>
  <si>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</si>
  <si>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</si>
  <si>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</si>
  <si>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</si>
  <si>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</si>
  <si>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</si>
  <si>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</si>
  <si>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</si>
  <si>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</si>
  <si>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</si>
  <si>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</si>
  <si>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</si>
  <si>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</si>
  <si>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</si>
  <si>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</si>
  <si>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</si>
  <si>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</si>
  <si>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</si>
  <si>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</si>
  <si>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</si>
  <si>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</si>
  <si>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</si>
  <si>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</si>
  <si>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</si>
  <si>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</si>
  <si>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</si>
  <si>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</si>
  <si>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</si>
  <si>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</si>
  <si>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</si>
  <si>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</si>
  <si>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</si>
  <si>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</si>
  <si>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</si>
  <si>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</si>
  <si>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</si>
  <si>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</si>
  <si>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</si>
  <si>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</si>
  <si>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</si>
  <si>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</si>
  <si>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</si>
  <si>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</si>
  <si>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</si>
  <si>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</si>
  <si>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</si>
  <si>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</si>
  <si>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</si>
  <si>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</si>
  <si>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</si>
  <si>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</si>
  <si>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</si>
  <si>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</si>
  <si>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</si>
  <si>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</si>
  <si>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</si>
  <si>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</si>
  <si>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</si>
  <si>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</si>
  <si>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</si>
  <si>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</si>
  <si>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</si>
  <si>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</si>
  <si>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</si>
  <si>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</si>
  <si>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</si>
  <si>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</si>
  <si>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</si>
  <si>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</si>
  <si>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</si>
  <si>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</si>
  <si>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</si>
  <si>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</si>
  <si>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</si>
  <si>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</si>
  <si>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</si>
  <si>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</si>
  <si>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</si>
  <si>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</si>
  <si>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</si>
  <si>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</si>
  <si>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</si>
  <si>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</si>
  <si>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</si>
  <si>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</si>
  <si>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</si>
  <si>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</si>
  <si>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</si>
  <si>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</si>
  <si>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</si>
  <si>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</si>
  <si>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</si>
  <si>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</si>
  <si>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</si>
  <si>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</si>
  <si>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</si>
  <si>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</si>
  <si>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</si>
  <si>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</si>
  <si>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</si>
  <si>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</si>
  <si>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</si>
  <si>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</si>
  <si>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</si>
  <si>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</si>
  <si>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</si>
  <si>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</si>
  <si>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</si>
  <si>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</si>
  <si>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</si>
  <si>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</si>
  <si>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</si>
  <si>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</si>
  <si>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</si>
  <si>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</si>
  <si>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</si>
  <si>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</si>
  <si>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</si>
  <si>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</si>
  <si>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</si>
  <si>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</si>
  <si>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</si>
  <si>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</si>
  <si>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</si>
  <si>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</si>
  <si>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</si>
  <si>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</si>
  <si>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</si>
  <si>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</si>
  <si>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</si>
  <si>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</si>
  <si>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</si>
  <si>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</si>
  <si>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</si>
  <si>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</si>
  <si>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</si>
  <si>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</si>
  <si>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</si>
  <si>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</si>
  <si>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</si>
  <si>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</si>
  <si>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</si>
  <si>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</si>
  <si>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</si>
  <si>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</si>
  <si>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</si>
  <si>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</si>
  <si>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</si>
  <si>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</si>
  <si>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</si>
  <si>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</si>
  <si>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</si>
  <si>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</si>
  <si>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</si>
  <si>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</si>
  <si>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</si>
  <si>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</si>
  <si>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</si>
  <si>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</si>
  <si>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</si>
  <si>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</si>
  <si>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</si>
  <si>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</si>
  <si>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</si>
  <si>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</si>
  <si>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</si>
  <si>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</si>
  <si>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</si>
  <si>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</si>
  <si>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</si>
  <si>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</si>
  <si>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</si>
  <si>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</si>
  <si>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</si>
  <si>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</si>
  <si>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</si>
  <si>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</si>
  <si>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</si>
  <si>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</si>
  <si>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</si>
  <si>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</si>
  <si>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</si>
  <si>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</si>
  <si>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</si>
  <si>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</si>
  <si>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</si>
  <si>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</si>
  <si>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</si>
  <si>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</si>
  <si>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</si>
  <si>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</si>
  <si>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</si>
  <si>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</si>
  <si>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</si>
  <si>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</si>
  <si>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</si>
  <si>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</si>
  <si>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</si>
  <si>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</si>
  <si>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</si>
  <si>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</si>
  <si>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</si>
  <si>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</si>
  <si>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</si>
  <si>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</si>
  <si>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</si>
  <si>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</si>
  <si>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</si>
  <si>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</si>
  <si>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</si>
  <si>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</si>
  <si>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</si>
  <si>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</si>
  <si>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</si>
  <si>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</si>
  <si>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</si>
  <si>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</si>
  <si>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</si>
  <si>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</si>
  <si>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</si>
  <si>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</si>
  <si>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</si>
  <si>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</si>
  <si>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</si>
  <si>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</si>
  <si>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</si>
  <si>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</si>
  <si>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</si>
  <si>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</si>
  <si>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</si>
  <si>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</si>
  <si>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</si>
  <si>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</si>
  <si>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</si>
  <si>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</si>
  <si>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</si>
  <si>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</si>
  <si>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</si>
  <si>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</si>
  <si>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</si>
  <si>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</si>
  <si>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</si>
  <si>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</si>
  <si>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</si>
  <si>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</si>
  <si>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</si>
  <si>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</si>
  <si>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</si>
  <si>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</si>
  <si>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</si>
  <si>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</si>
  <si>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</si>
  <si>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</si>
  <si>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</si>
  <si>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</si>
  <si>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</si>
  <si>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</si>
  <si>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</si>
  <si>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</si>
  <si>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</si>
  <si>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</si>
  <si>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</si>
  <si>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</si>
  <si>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</si>
  <si>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</si>
  <si>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</si>
  <si>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</si>
  <si>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</si>
  <si>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</si>
  <si>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</si>
  <si>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</si>
  <si>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</si>
  <si>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</si>
  <si>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</si>
  <si>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</si>
  <si>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</si>
  <si>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</si>
  <si>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</si>
  <si>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</si>
  <si>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</si>
  <si>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</si>
  <si>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</si>
  <si>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</si>
  <si>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</si>
  <si>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</si>
  <si>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</si>
  <si>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</si>
  <si>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</si>
  <si>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</si>
  <si>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</si>
  <si>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</si>
  <si>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</si>
  <si>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</si>
  <si>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</si>
  <si>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</si>
  <si>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</si>
  <si>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</si>
  <si>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</si>
  <si>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</si>
  <si>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</si>
  <si>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</si>
  <si>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</si>
  <si>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</si>
  <si>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</si>
  <si>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</si>
  <si>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</si>
  <si>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</si>
  <si>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</si>
  <si>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</si>
  <si>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</si>
  <si>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</si>
  <si>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</si>
  <si>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</si>
  <si>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</si>
  <si>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</si>
  <si>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</si>
  <si>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</si>
  <si>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</si>
  <si>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</si>
  <si>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</si>
  <si>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</si>
  <si>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</si>
  <si>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</si>
  <si>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</si>
  <si>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</si>
  <si>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</si>
  <si>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</si>
  <si>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</si>
  <si>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</si>
  <si>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</si>
  <si>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</si>
  <si>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</si>
  <si>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</si>
  <si>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</si>
  <si>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</si>
  <si>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</si>
  <si>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</si>
  <si>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</si>
  <si>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</si>
  <si>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</si>
  <si>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</si>
  <si>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</si>
  <si>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</si>
  <si>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</si>
  <si>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</si>
  <si>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</si>
  <si>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</si>
  <si>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</si>
  <si>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</si>
  <si>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</si>
  <si>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</si>
  <si>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</si>
  <si>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</si>
  <si>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</si>
  <si>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</si>
  <si>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</si>
  <si>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</si>
  <si>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</si>
  <si>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</si>
  <si>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</si>
  <si>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</si>
  <si>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</si>
  <si>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</si>
  <si>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</si>
  <si>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</si>
  <si>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</si>
  <si>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</si>
  <si>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</si>
  <si>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</si>
  <si>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</si>
  <si>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</si>
  <si>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</si>
  <si>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</si>
  <si>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</si>
  <si>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</si>
  <si>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</si>
  <si>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</si>
  <si>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</si>
  <si>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</si>
  <si>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</si>
  <si>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</si>
  <si>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</si>
  <si>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</si>
  <si>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</si>
  <si>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</si>
  <si>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</si>
  <si>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</si>
  <si>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</si>
  <si>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</si>
  <si>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</si>
  <si>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</si>
  <si>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</si>
  <si>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</si>
  <si>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</si>
  <si>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</si>
  <si>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</si>
  <si>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</si>
  <si>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</si>
  <si>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</si>
  <si>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</si>
  <si>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</si>
  <si>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</si>
  <si>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</si>
  <si>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</si>
  <si>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</si>
  <si>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</si>
  <si>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</si>
  <si>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</si>
  <si>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</si>
  <si>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</si>
  <si>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</si>
  <si>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</si>
  <si>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</si>
  <si>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</si>
  <si>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</si>
  <si>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</si>
  <si>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</si>
  <si>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</si>
  <si>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</si>
  <si>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</si>
  <si>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</si>
  <si>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</si>
  <si>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</si>
  <si>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</si>
  <si>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</si>
  <si>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</si>
  <si>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</si>
  <si>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</si>
  <si>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</si>
  <si>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</si>
  <si>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</si>
  <si>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</si>
  <si>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</si>
  <si>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</si>
  <si>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</si>
  <si>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</si>
  <si>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</si>
  <si>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</si>
  <si>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</si>
  <si>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</si>
  <si>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</si>
  <si>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</si>
  <si>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</si>
  <si>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</si>
  <si>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</si>
  <si>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</si>
  <si>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</si>
  <si>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</si>
  <si>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</si>
  <si>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</si>
  <si>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</si>
  <si>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</si>
  <si>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</si>
  <si>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</si>
  <si>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</si>
  <si>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</si>
  <si>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</si>
  <si>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</si>
  <si>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</si>
  <si>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</si>
  <si>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</si>
  <si>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</si>
  <si>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</si>
  <si>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</si>
  <si>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</si>
  <si>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</si>
  <si>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</si>
  <si>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</si>
  <si>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</si>
  <si>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</si>
  <si>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</si>
  <si>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</si>
  <si>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</si>
  <si>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</si>
  <si>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</si>
  <si>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</si>
  <si>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</si>
  <si>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</si>
  <si>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</si>
  <si>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</si>
  <si>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</si>
  <si>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</si>
  <si>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</si>
  <si>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</si>
  <si>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</si>
  <si>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</si>
  <si>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</si>
  <si>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</si>
  <si>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</si>
  <si>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</si>
  <si>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</si>
  <si>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</si>
  <si>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</si>
  <si>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</si>
  <si>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</si>
  <si>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</si>
  <si>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</si>
  <si>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</si>
  <si>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</si>
  <si>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</si>
  <si>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</si>
  <si>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</si>
  <si>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</si>
  <si>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</si>
  <si>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</si>
  <si>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</si>
  <si>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</si>
  <si>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</si>
  <si>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</si>
  <si>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</si>
  <si>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</si>
  <si>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</si>
  <si>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</si>
  <si>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</si>
  <si>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</si>
  <si>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</si>
  <si>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</si>
  <si>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</si>
  <si>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</si>
  <si>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</si>
  <si>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</si>
  <si>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</si>
  <si>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</si>
  <si>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</si>
  <si>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</si>
  <si>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</si>
  <si>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</si>
  <si>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</si>
  <si>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</si>
  <si>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</si>
  <si>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</si>
  <si>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</si>
  <si>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</si>
  <si>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</si>
  <si>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</si>
  <si>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</si>
  <si>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</si>
  <si>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</si>
  <si>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</si>
  <si>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</si>
  <si>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</si>
  <si>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</si>
  <si>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</si>
  <si>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</si>
  <si>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</si>
  <si>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</si>
  <si>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</si>
  <si>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</si>
  <si>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</si>
  <si>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</si>
  <si>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</si>
  <si>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</si>
  <si>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</si>
  <si>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</si>
  <si>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</si>
  <si>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</si>
  <si>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</si>
  <si>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</si>
  <si>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</si>
  <si>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</si>
  <si>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</si>
  <si>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</si>
  <si>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</si>
  <si>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</si>
  <si>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</si>
  <si>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</si>
  <si>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</si>
  <si>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</si>
  <si>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</si>
  <si>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</si>
  <si>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</si>
  <si>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</si>
  <si>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</si>
  <si>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</si>
  <si>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</si>
  <si>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</si>
  <si>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</si>
  <si>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</si>
  <si>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</si>
  <si>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</si>
  <si>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</si>
  <si>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</si>
  <si>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</si>
  <si>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</si>
  <si>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</si>
  <si>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</si>
  <si>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</si>
  <si>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</si>
  <si>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</si>
  <si>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</si>
  <si>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</si>
  <si>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</si>
  <si>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</si>
  <si>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</si>
  <si>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</si>
  <si>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</si>
  <si>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</si>
  <si>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</si>
  <si>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</si>
  <si>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</si>
  <si>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</si>
  <si>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</si>
  <si>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</si>
  <si>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</si>
  <si>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</si>
  <si>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</si>
  <si>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</si>
  <si>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</si>
  <si>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</si>
  <si>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</si>
  <si>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</si>
  <si>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</si>
  <si>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</si>
  <si>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</si>
  <si>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</si>
  <si>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</si>
  <si>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</si>
  <si>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</si>
  <si>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</si>
  <si>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</si>
  <si>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</si>
  <si>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</si>
  <si>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</si>
  <si>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</si>
  <si>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</si>
  <si>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</si>
  <si>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</si>
  <si>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</si>
  <si>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</si>
  <si>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</si>
  <si>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</si>
  <si>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</si>
  <si>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</si>
  <si>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</si>
  <si>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</si>
  <si>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</si>
  <si>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</si>
  <si>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</si>
  <si>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</si>
  <si>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</si>
  <si>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</si>
  <si>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</si>
  <si>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</si>
  <si>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</si>
  <si>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</si>
  <si>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</si>
  <si>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</si>
  <si>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</si>
  <si>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</si>
  <si>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</si>
  <si>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</si>
  <si>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</si>
  <si>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</si>
  <si>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</si>
  <si>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</si>
  <si>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</si>
  <si>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</si>
  <si>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</si>
  <si>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</si>
  <si>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</si>
  <si>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</si>
  <si>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</si>
  <si>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</si>
  <si>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</si>
  <si>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</si>
  <si>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</si>
  <si>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</si>
  <si>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</si>
  <si>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</si>
  <si>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</si>
  <si>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</si>
  <si>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</si>
  <si>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</si>
  <si>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</si>
  <si>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</si>
  <si>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</si>
  <si>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</si>
  <si>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</si>
  <si>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</si>
  <si>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</si>
  <si>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</si>
  <si>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</si>
  <si>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</si>
  <si>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</si>
  <si>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</si>
  <si>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</si>
  <si>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</si>
  <si>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</si>
  <si>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</si>
  <si>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</si>
  <si>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</si>
  <si>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</si>
  <si>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</si>
  <si>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</si>
  <si>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</si>
  <si>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</si>
  <si>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</si>
  <si>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</si>
  <si>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</si>
  <si>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</si>
  <si>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</si>
  <si>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</si>
  <si>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</si>
  <si>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</si>
  <si>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</si>
  <si>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</si>
  <si>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</si>
  <si>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</si>
  <si>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</si>
  <si>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</si>
  <si>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</si>
  <si>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</si>
  <si>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</si>
  <si>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</si>
  <si>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</si>
  <si>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</si>
  <si>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</si>
  <si>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</si>
  <si>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</si>
  <si>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</si>
  <si>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</si>
  <si>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</si>
  <si>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</si>
  <si>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</si>
  <si>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</si>
  <si>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</si>
  <si>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</si>
  <si>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</si>
  <si>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</si>
  <si>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</si>
  <si>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</si>
  <si>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</si>
  <si>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</si>
  <si>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</si>
  <si>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</si>
  <si>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</si>
  <si>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</si>
  <si>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</si>
  <si>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</si>
  <si>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</si>
  <si>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</si>
  <si>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</si>
  <si>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</si>
  <si>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</si>
  <si>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</si>
  <si>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</si>
  <si>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</si>
  <si>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</si>
  <si>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</si>
  <si>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</si>
  <si>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</si>
  <si>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</si>
  <si>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</si>
  <si>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</si>
  <si>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</si>
  <si>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</si>
  <si>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</si>
  <si>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</si>
  <si>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</si>
  <si>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</si>
  <si>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</si>
  <si>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</si>
  <si>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</si>
  <si>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</si>
  <si>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</si>
  <si>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</si>
  <si>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</si>
  <si>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</si>
  <si>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</si>
  <si>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</si>
  <si>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</si>
  <si>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</si>
  <si>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</si>
  <si>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</si>
  <si>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</si>
  <si>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</si>
  <si>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</si>
  <si>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</si>
  <si>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</si>
  <si>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</si>
  <si>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</si>
  <si>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</si>
  <si>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</si>
  <si>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</si>
  <si>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</si>
  <si>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</si>
  <si>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</si>
  <si>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</si>
  <si>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</si>
  <si>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</si>
  <si>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</si>
  <si>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</si>
  <si>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</si>
  <si>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</si>
  <si>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</si>
  <si>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</si>
  <si>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</si>
  <si>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</si>
  <si>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</si>
  <si>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</si>
  <si>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</si>
  <si>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</si>
  <si>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</si>
  <si>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</si>
  <si>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</si>
  <si>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</si>
  <si>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</si>
  <si>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</si>
  <si>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</si>
  <si>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</si>
  <si>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</si>
  <si>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</si>
  <si>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</si>
  <si>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</si>
  <si>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</si>
  <si>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</si>
  <si>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</si>
  <si>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</si>
  <si>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</si>
  <si>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</si>
  <si>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</si>
  <si>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</si>
  <si>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</si>
  <si>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</si>
  <si>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</si>
  <si>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</si>
  <si>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</si>
  <si>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</si>
  <si>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</si>
  <si>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</si>
  <si>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</si>
  <si>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</si>
  <si>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</si>
  <si>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</si>
  <si>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</si>
  <si>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</si>
  <si>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</si>
  <si>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</si>
  <si>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</si>
  <si>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</si>
  <si>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moderný päťboj - bežné transfery</t>
  </si>
  <si>
    <t>BV0012018</t>
  </si>
  <si>
    <t>BV1/2018</t>
  </si>
  <si>
    <t>poplatok banke za vedenie účtu</t>
  </si>
  <si>
    <t>31320153</t>
  </si>
  <si>
    <t>VÚB Bratislava, Vajnorská 100</t>
  </si>
  <si>
    <t>Mzdy18001</t>
  </si>
  <si>
    <t>Hrubé mzdy vyplatené osobám (zamestnancom) vrátane odvodov zamestnávateľa
počet fyzických osôb : 1
obdobie :január</t>
  </si>
  <si>
    <t>osoba 1</t>
  </si>
  <si>
    <t>dohoda o pracovnej činnosti, 1 osoba, január, vedenie sekretariátu</t>
  </si>
  <si>
    <t>dohoda o pracovnej činnosti, 1 osoba, január, účtovníctvo</t>
  </si>
  <si>
    <t>osoba 2</t>
  </si>
  <si>
    <t>FA2180001</t>
  </si>
  <si>
    <t>FA544362662</t>
  </si>
  <si>
    <t>telefón, internet - sekretariát, 0905650170, január 2018</t>
  </si>
  <si>
    <t>35697270</t>
  </si>
  <si>
    <t>Orange Slovensko a.s.</t>
  </si>
  <si>
    <t>B0022018</t>
  </si>
  <si>
    <t>BV2/2018</t>
  </si>
  <si>
    <t>poplatky zahraničnej banke za platby</t>
  </si>
  <si>
    <t>CMB Banque Monaco</t>
  </si>
  <si>
    <t>ID18002</t>
  </si>
  <si>
    <t>In2/2018</t>
  </si>
  <si>
    <t>členský poplatok medzinárodnej únii</t>
  </si>
  <si>
    <t>UIPM, Monako</t>
  </si>
  <si>
    <t>Pracovná cesta
Názov : zasadnutie Rady SZMP
Termín : 3.2.2018
Miesto - mesto a štát : Bratislava
Spôsob dopravy : auto
Počet všetkých osôb na pracovnej ceste: 8
z toho:
- športovci (+ navádzači): 
- tréneri + rozhodcovia + vedúci výpravy + administratívni pracovníci + lekár + fyzioterapeut + masér + ): 2
- ostatné osoby (napr. sponzori, hostia): 8</t>
  </si>
  <si>
    <t>FA2180007</t>
  </si>
  <si>
    <t>FA10201800</t>
  </si>
  <si>
    <t>prenájom zasadačky na zasadnutie Rady SZMP</t>
  </si>
  <si>
    <t>Dom športu s.r.o., Junácka 6, Bratislava</t>
  </si>
  <si>
    <t>FA2180002</t>
  </si>
  <si>
    <t>FA60180143</t>
  </si>
  <si>
    <t>doprava účastníkov zasadnutia, Liptovský Mikuláš - Bratislava a späť, 5 osob</t>
  </si>
  <si>
    <t>50076094</t>
  </si>
  <si>
    <t>Grafon s.r.o., Tarnovského 19, L. Mikuláš</t>
  </si>
  <si>
    <t>FA20188003</t>
  </si>
  <si>
    <t>FA180001</t>
  </si>
  <si>
    <t>refakturácia nákladov na činnosť mládeže do 23 v klube, prenájom telocvične 1.1. - 30.6.2018</t>
  </si>
  <si>
    <t>37804120</t>
  </si>
  <si>
    <t>ŠK Grafon, Tranovského 19, L. Mikuláš</t>
  </si>
  <si>
    <t>refakturácia nákladov na činnosť mládeže do 23 v klube, prenájom plavárne 31.1. - 4.2.2018</t>
  </si>
  <si>
    <t>FA218004</t>
  </si>
  <si>
    <t>FA</t>
  </si>
  <si>
    <t>prenájom bazéna a regenerácie - príprava reprezentácie, január 2018, 4 osoby</t>
  </si>
  <si>
    <t>35723025</t>
  </si>
  <si>
    <t>Športová hala Mladosť s.r.o.,</t>
  </si>
  <si>
    <t>FA2180005</t>
  </si>
  <si>
    <t>FA5443512129</t>
  </si>
  <si>
    <t>telefón, internet - sekretariát, 0905650170, február 2018</t>
  </si>
  <si>
    <t>poplatky banke za platby</t>
  </si>
  <si>
    <t>poplatok za vedenie účtu</t>
  </si>
  <si>
    <t>Mzdy18002</t>
  </si>
  <si>
    <t>Hrubé mzdy vyplatené osobám (zamestnancom) vrátane odvodov zamestnávateľa
počet fyzických osôb : 1
obdobie :február</t>
  </si>
  <si>
    <t>dohoda o pracovnej činnosti, 1 osoba, február, vedenie sekretariátu</t>
  </si>
  <si>
    <t>FA2180006</t>
  </si>
  <si>
    <t>FA10013118</t>
  </si>
  <si>
    <t>prenájom bazéna a regenerácie - príprava reprezentácie, február 2018, 4 osoby</t>
  </si>
  <si>
    <t>ID18003</t>
  </si>
  <si>
    <t xml:space="preserve">Pracovná cesta
Názov : zasadnutie realiz. tímu RD
Termín : 24.1.2018
Miesto - mesto a štát : Liptovský Mikuláš
Spôsob dopravy : auto
Počet všetkých osôb na pracovnej ceste 5
z toho:
- športovci (+ navádzači): 0
- tréneri + rozhodcovia + vedúci výpravy + administratívni pracovníci + lekár + fyzioterapeut + masér + ):5
</t>
  </si>
  <si>
    <t>21/1/180124/350</t>
  </si>
  <si>
    <t>cestovné - auto vlastné, Bratislava - Banská Bystrica - Lipt. Mikuláš a späť, 4 osoby</t>
  </si>
  <si>
    <t>D. Poláček</t>
  </si>
  <si>
    <t>HV1/2018</t>
  </si>
  <si>
    <t>stravné, 4 osoby</t>
  </si>
  <si>
    <t>D. Poláček + 3</t>
  </si>
  <si>
    <t>R18001</t>
  </si>
  <si>
    <t>Pracovná cesta
Názov : sústredenie a kontrolné preteky RD mládež
Termín :15. - 18.2.2018
Miesto - mesto a štát : Praha, Česká rep.
Spôsob dopravy : auto
Počet všetkých osôb na pracovnej ceste 8
z toho:
- športovci (+ navádzači): 6
- tréneri + rozhodcovia + vedúci výpravy + administratívni pracovníci + lekár + fyzioterapeut + masér + ): 2</t>
  </si>
  <si>
    <t>21/1/180219/187 -21/2/180219/95</t>
  </si>
  <si>
    <t>cestovné - auto vlastné 2x, Banská Bystrica - Praha, ČR a späť, 8 osôb</t>
  </si>
  <si>
    <t>D. Poláček st., D. Poláček ml.</t>
  </si>
  <si>
    <t>N002/2018</t>
  </si>
  <si>
    <t>účastnícke poplatky, ubytovanie, strava, prenájmy tréning. Priestorov, 8 osôb, 3 dni</t>
  </si>
  <si>
    <t>62940481</t>
  </si>
  <si>
    <t>Český svaz moderního pětiboje, Zátopkova 100/2, Praha 6, ČR</t>
  </si>
  <si>
    <t>FA2180008</t>
  </si>
  <si>
    <t>FA1800002</t>
  </si>
  <si>
    <t>refakturácia nákladov na činnosť mládeže do 23 v klube, mzdy trénerov - dohoda - 2 osoby, 1.1. - 28.2.2018</t>
  </si>
  <si>
    <t>refakturácia nákladov na činnosť mládeže do 23 v klube, športový materiál, laserové terče, 3 ks</t>
  </si>
  <si>
    <t>FA2180009</t>
  </si>
  <si>
    <t>FA1800003</t>
  </si>
  <si>
    <t>refakturácia nákladov na činnosť mládeže do 23 v klube, športový materiál, elek. kordy, 3 ks</t>
  </si>
  <si>
    <t>B0032018</t>
  </si>
  <si>
    <t>BV3/2018</t>
  </si>
  <si>
    <t>Mzdy18003</t>
  </si>
  <si>
    <t>dohoda o pracovnej činnosti, 1 osoba, marec, vedenie sekretariátu</t>
  </si>
  <si>
    <t>dohoda o pracovnej činnosti, 1 osoba, marec, vedenie účtovníctva</t>
  </si>
  <si>
    <t>Pracovná cesta
Názov :  kontrolné preteky RD mládež
Termín :17. 3.2018
Miesto - mesto a štát : Banská Bystrica.
Spôsob dopravy : auto
Počet všetkých osôb na pracovnej ceste 14
z toho:
- športovci (+ navádzači): 12
- tréneri + rozhodcovia + vedúci výpravy + administratívni pracovníci + lekár + fyzioterapeut + masér + ): 2</t>
  </si>
  <si>
    <t>ID18004</t>
  </si>
  <si>
    <t>HV2/2018</t>
  </si>
  <si>
    <t>cestovné - auto vlastné, Bratislava - Banská Bystrica  a späť, 4 osoby</t>
  </si>
  <si>
    <t>stravné, 2 osoby</t>
  </si>
  <si>
    <t>D. Poláček +1</t>
  </si>
  <si>
    <t>FA2180013</t>
  </si>
  <si>
    <t>FA20180541</t>
  </si>
  <si>
    <t>prenájom plaveckých dráh, 3 dráhy 1 hod., 12 osôb</t>
  </si>
  <si>
    <t>36039225</t>
  </si>
  <si>
    <t>MBB a.s., ČSA 26 Banská Bystrica</t>
  </si>
  <si>
    <t>FA2180010</t>
  </si>
  <si>
    <t>FA1801025</t>
  </si>
  <si>
    <t>spracovanie miezd, I. štvrť rok 2018</t>
  </si>
  <si>
    <t>47467894</t>
  </si>
  <si>
    <t>B Accouting s.r.r, Bratislava</t>
  </si>
  <si>
    <t>FA2180011</t>
  </si>
  <si>
    <t>FA3471463</t>
  </si>
  <si>
    <t>telefón, internet - sekretariát, 0905650170, marec 2018</t>
  </si>
  <si>
    <t>ID18005</t>
  </si>
  <si>
    <t>ZČP/2018</t>
  </si>
  <si>
    <t>členské KŠZ SR za I. polrok 2018</t>
  </si>
  <si>
    <t>30813077</t>
  </si>
  <si>
    <t>KŠZ SR, Junácka 6, Bratislava</t>
  </si>
  <si>
    <t>FA2180012</t>
  </si>
  <si>
    <t>FA10021618</t>
  </si>
  <si>
    <t>prenájom bazéna a regenerácie - príprava reprezentácie, marec 2018, 4 osoby</t>
  </si>
  <si>
    <t>Pracovná cesta
Názov : kvalifikačné preteky, Poľský pohár č.2  
Termín :28. - 31.3.2018
Miesto - mesto a štát : Drzonków, Poľsko
Spôsob dopravy : auto
Počet všetkých osôb na pracovnej ceste 3
z toho:
- športovci (+ navádzači): 2
- tréneri + rozhodcovia + vedúci výpravy + administratívni pracovníci + lekár + fyzioterapeut + masér + ): 1</t>
  </si>
  <si>
    <t>R18002</t>
  </si>
  <si>
    <t>HV3/2018</t>
  </si>
  <si>
    <t>cestovné, auto vlastné Bratislava - Drzonków, Poľsko a späť, 3 osoby</t>
  </si>
  <si>
    <t>2378/1/180328/214</t>
  </si>
  <si>
    <t>diaľničná známka ČR, 10 dňová</t>
  </si>
  <si>
    <t>00604381</t>
  </si>
  <si>
    <t>OMV Slovensko, s.r.o.</t>
  </si>
  <si>
    <t>el0505992026</t>
  </si>
  <si>
    <t>cestovné, autobus, Banská Bystrica - Bratislava a späť, 2 osoby</t>
  </si>
  <si>
    <t>47231271</t>
  </si>
  <si>
    <t>RJ Regiojet a.s.</t>
  </si>
  <si>
    <t>Nr0021/2018</t>
  </si>
  <si>
    <t>účastnícke poplatky + štartovné pre 3 osoby, 3 dni</t>
  </si>
  <si>
    <t>973-04-65-934</t>
  </si>
  <si>
    <t>Zielonogórski klub sportowy, Poľsko</t>
  </si>
  <si>
    <t xml:space="preserve">Pracovná cesta
Názov : pracovné stretnutie, príprava konferencie
Termín : 12.4.2018
Miesto - mesto a štát : Bratislava
Spôsob dopravy : auto
Počet všetkých osôb na pracovnej ceste 5
z toho:
- športovci (+ navádzači): 0
- tréneri + rozhodcovia + vedúci výpravy + administratívni pracovníci + lekár + fyzioterapeut + masér + ):5
</t>
  </si>
  <si>
    <t>ID18009</t>
  </si>
  <si>
    <t>79/2440</t>
  </si>
  <si>
    <t>cestovné, auto vlastné, Banská Bystrica - Bratislava a späť, 1 osoba</t>
  </si>
  <si>
    <t>D. Poláček ml.</t>
  </si>
  <si>
    <t>R18003</t>
  </si>
  <si>
    <t>toner do tlačiarne, sekretariát SZMP</t>
  </si>
  <si>
    <t>44925417</t>
  </si>
  <si>
    <t>Drucker s.r.o., Vajnorská, Bratislava</t>
  </si>
  <si>
    <t>B0042018</t>
  </si>
  <si>
    <t>BV4/2018</t>
  </si>
  <si>
    <t>poplatky za platby banke</t>
  </si>
  <si>
    <t>Mzdy18004</t>
  </si>
  <si>
    <t>Hrubé mzdy vyplatené osobám (zamestnancom) vrátane odvodov zamestnávateľa
počet fyzických osôb : 1
obdobie :apríl</t>
  </si>
  <si>
    <t>dohoda o pracovnej činnosti, 1 osoba, apríl, vedenie sekretariátu</t>
  </si>
  <si>
    <t>dohoda o pracovnej činnosti, 1 osoba, apríl, vedenie účtovníctva</t>
  </si>
  <si>
    <t>FA2180015</t>
  </si>
  <si>
    <t>telefón, internet - sekretariát, 0905650170, apríl 2018</t>
  </si>
  <si>
    <t>FA2180016</t>
  </si>
  <si>
    <t>FA10031018</t>
  </si>
  <si>
    <t>prenájom bazéna a regenerácie - príprava reprezentácie, apríl 2018, 4 osoby</t>
  </si>
  <si>
    <t>Pracovná cesta
Názov : sústredenie RD
Termín :6. - 10.5.2018
Miesto - mesto a štát : Kecskemét, Maďarsko
Spôsob dopravy : auto
Počet všetkých osôb na pracovnej ceste 2
z toho:
- športovci (+ navádzači): 1
- tréneri + rozhodcovia + vedúci výpravy + administratívni pracovníci + lekár + fyzioterapeut + masér + ): 1</t>
  </si>
  <si>
    <t>ID18015</t>
  </si>
  <si>
    <t>M5-130680</t>
  </si>
  <si>
    <t>účastnícke polatky, prenájmy, ubytovanie a strava pre 2 osoby, 4 dni</t>
  </si>
  <si>
    <t>Maďarská asociácia moderného päťboja</t>
  </si>
  <si>
    <t>Pracovná cesta
Názov : Svetový pohár - seniori
Termín : 2. - 5.5.2018
Miesto - mesto a štát : Kecskemét, Maďarsko
Spôsob dopravy : auto
Počet všetkých osôb na pracovnej ceste 2
z toho:
- športovci (+ navádzači): 1
- tréneri + rozhodcovia + vedúci výpravy + administratívni pracovníci + lekár + fyzioterapeut + masér + ): 1</t>
  </si>
  <si>
    <t>R18005</t>
  </si>
  <si>
    <t>84060/18</t>
  </si>
  <si>
    <t>cestovné, auto vlastné, Banská Bystrica - Kecskemét a späť, 2 osoby</t>
  </si>
  <si>
    <t>1533/00096</t>
  </si>
  <si>
    <t>diaľničné poplatky - Maďarsko</t>
  </si>
  <si>
    <t>MOL - Maďarsko</t>
  </si>
  <si>
    <t>HV4/2018</t>
  </si>
  <si>
    <t>stravné v zahraničí, 2 osoby, 3 dni</t>
  </si>
  <si>
    <t>D. Poláček + 1</t>
  </si>
  <si>
    <t>ID18007</t>
  </si>
  <si>
    <t>M5-130679</t>
  </si>
  <si>
    <t>štartovné a účastnícke poplatky za 2 osoby a 3 dni</t>
  </si>
  <si>
    <t>FA2180018</t>
  </si>
  <si>
    <t>telefón, internet - sekretariát, 0905650170, máj 2018</t>
  </si>
  <si>
    <t>ID18016</t>
  </si>
  <si>
    <t>poistenie vycestovania RD za apríl 2018</t>
  </si>
  <si>
    <t>Generali poisťovňa a.s. Slovensko</t>
  </si>
  <si>
    <t>Pracovná cesta
Názov : kvalifikačné preteky juniorov, Mem. M. Kadleca
Termín :27. - 29.4.2018
Miesto - mesto a štát : Praha, Česká rep.
Spôsob dopravy : auto
Počet všetkých osôb na pracovnej ceste 2
z toho:
- športovci (+ navádzači): 1
- tréneri + rozhodcovia + vedúci výpravy + administratívni pracovníci + lekár + fyzioterapeut + masér + ): 1</t>
  </si>
  <si>
    <t>R18004</t>
  </si>
  <si>
    <t>93744/442</t>
  </si>
  <si>
    <t>cestovné, auto vlastné, Banská Bystrica - Praha a späť, 2 osoby</t>
  </si>
  <si>
    <t>31322832</t>
  </si>
  <si>
    <t>Slovnaft a.s., Slovensko</t>
  </si>
  <si>
    <t>ID18008</t>
  </si>
  <si>
    <t>18/40/000003</t>
  </si>
  <si>
    <t>štartovné a účastnícke poplatky za 2 osoby a 2 dni</t>
  </si>
  <si>
    <t>B0052018</t>
  </si>
  <si>
    <t>BV5/2018</t>
  </si>
  <si>
    <t>Mzdy18005</t>
  </si>
  <si>
    <t>Hrubé mzdy vyplatené osobám (zamestnancom) vrátane odvodov zamestnávateľa
počet fyzických osôb : 1
obdobie :máj</t>
  </si>
  <si>
    <t>dohoda o pracovnej činnosti, 1 osoba, máj, vedenie sekretariátu</t>
  </si>
  <si>
    <t>dohoda o pracovnej činnosti, 1 osoba, máj, vedenie účtovníctva</t>
  </si>
  <si>
    <t>FA2180019</t>
  </si>
  <si>
    <t>FA10039218</t>
  </si>
  <si>
    <t>prenájom bazéna a regenerácie - príprava reprezentácie, máj2018, 4 osoby</t>
  </si>
  <si>
    <t>Pracovná cesta
Názov : preteky RD mládež, EP
Termín :18. - 19.5.2018
Miesto - mesto a štát : Praha, Česká rep.
Spôsob dopravy : auto
Počet všetkých osôb na pracovnej ceste 6
z toho:
- športovci (+ navádzači): 5
- tréneri + rozhodcovia + vedúci výpravy + administratívni pracovníci + lekár + fyzioterapeut + masér + ): 1</t>
  </si>
  <si>
    <t>ID18018</t>
  </si>
  <si>
    <t>00325/1</t>
  </si>
  <si>
    <t>cestovné - auto vlastné BB 695 FK, Banská Bystrica - Praha a späť, 6 osôb, 1116 km</t>
  </si>
  <si>
    <t>T. Doležel</t>
  </si>
  <si>
    <t>ID18011</t>
  </si>
  <si>
    <t>Nr0045/2018</t>
  </si>
  <si>
    <t>štartovné a účastnícke poplatky - 6 osôb, 2 dni</t>
  </si>
  <si>
    <t>R18006</t>
  </si>
  <si>
    <t>00678/2</t>
  </si>
  <si>
    <t xml:space="preserve">cestovné - auto vlastné, Bratislava - Banská Bystrica  a späť, </t>
  </si>
  <si>
    <t>000649</t>
  </si>
  <si>
    <t>ubytovanie, 2 osoby (Miller, Poláček) 1 noc</t>
  </si>
  <si>
    <t>32002009</t>
  </si>
  <si>
    <t>Penzión Maják, Banská Bystrica</t>
  </si>
  <si>
    <t>76976/89</t>
  </si>
  <si>
    <t>T. Poláček</t>
  </si>
  <si>
    <t>99/1044</t>
  </si>
  <si>
    <t>V. Miller</t>
  </si>
  <si>
    <t>FA2180020</t>
  </si>
  <si>
    <t>FA6001851821</t>
  </si>
  <si>
    <t>poplatok banke za správu pre audítora</t>
  </si>
  <si>
    <t>Pracovná cesta
Názov : sústredenie RD pred MEJ
Termín :1. - 11.6.2018
Miesto - mesto a štát : Tata, Maďarsko
Spôsob dopravy : auto
Počet všetkých osôb na pracovnej ceste 2
z toho:
- športovci (+ navádzači): 1
- tréneri + rozhodcovia + vedúci výpravy + administratívni pracovníci + lekár + fyzioterapeut + masér + ): 1</t>
  </si>
  <si>
    <t>R18007</t>
  </si>
  <si>
    <t>M5-1303061</t>
  </si>
  <si>
    <t>účastnícke polatky, prenájmy, ubytovanie a strava pre 2 osoby, 10 dní</t>
  </si>
  <si>
    <t>73/31</t>
  </si>
  <si>
    <t>cestovné - auto vlastné, Banská Bystrica - Tata a späť</t>
  </si>
  <si>
    <t>B0062018</t>
  </si>
  <si>
    <t>BV6/2018</t>
  </si>
  <si>
    <t>Mzdy18006</t>
  </si>
  <si>
    <t>dohoda o pracovnej činnosti, 1 osoba, jún, vedenie sekretariátu</t>
  </si>
  <si>
    <t>Pracovná cesta
Názov :  Preteky Slov. pohára - mládež
Termín :14. 4.2018
Miesto - mesto a štát : Banská Bystrica.
Spôsob dopravy : auto
Počet všetkých osôb na pracovnej ceste 92
z toho:
- športovci (+ navádzači): 84
- tréneri + rozhodcovia + vedúci výpravy + administratívni pracovníci + lekár + fyzioterapeut + masér + ): 8</t>
  </si>
  <si>
    <t>FA2180017</t>
  </si>
  <si>
    <t>FA20180690</t>
  </si>
  <si>
    <t>prenájom plaveckých dráh, 4 dráhy 1 hod., 92 osôb</t>
  </si>
  <si>
    <t>FA2180014</t>
  </si>
  <si>
    <t>FA20180110</t>
  </si>
  <si>
    <t>medaile pre účastníkov - 180 ks</t>
  </si>
  <si>
    <t>36059714</t>
  </si>
  <si>
    <t>Myšiak sport s.r.o. Banská Bystrica</t>
  </si>
  <si>
    <t>Pracovná cesta
Názov :  Preteky Slov. pohára č.2 - mládež
Termín :26. 5.2018
Miesto - mesto a štát : Banská Bystrica.
Spôsob dopravy : auto
Počet všetkých osôb na pracovnej ceste 86
z toho:
- športovci (+ navádzači): 81
- tréneri + rozhodcovia + vedúci výpravy + administratívni pracovníci + lekár + fyzioterapeut + masér + ): 5</t>
  </si>
  <si>
    <t>ID18017</t>
  </si>
  <si>
    <t>00598/1</t>
  </si>
  <si>
    <t>FA2180021</t>
  </si>
  <si>
    <t>FA20180907</t>
  </si>
  <si>
    <t>prenájom plaveckých dráh, 4 dráhy 1 hod., 86 osôb</t>
  </si>
  <si>
    <t>FA2180023</t>
  </si>
  <si>
    <t>FA20180231</t>
  </si>
  <si>
    <t>medaile pre účastníkov - 30 ks</t>
  </si>
  <si>
    <t>FA2180024</t>
  </si>
  <si>
    <t>FA10043518</t>
  </si>
  <si>
    <t>prenájom bazéna a regenerácie - príprava reprezentácie, jún2018, 4 osoby</t>
  </si>
  <si>
    <t>Pracovná cesta
Názov :  Preteky Slov. pohára č. 3 - mládež
Termín :23. 6.2018
Miesto - mesto a štát : Liptovský Mikuláš.
Spôsob dopravy : auto
Počet všetkých osôb na pracovnej ceste 76
z toho:
- športovci (+ navádzači): 71
- tréneri + rozhodcovia + vedúci výpravy + administratívni pracovníci + lekár + fyzioterapeut + masér + ): 5</t>
  </si>
  <si>
    <t>ID18021</t>
  </si>
  <si>
    <t>2410/180623/62</t>
  </si>
  <si>
    <t>cestovné - auto vlastné, Bratislava - Liptovský Mikuláš  a späť, 4 osoby</t>
  </si>
  <si>
    <t>FA2180025</t>
  </si>
  <si>
    <t>FA1801057</t>
  </si>
  <si>
    <t>spracovanie miezd,II. štvrť rok 2018</t>
  </si>
  <si>
    <t>Pracovná cesta
Názov : Akademické MS
Termín : 3. - 7.7.2018
Miesto - mesto a štát : Budapešť, Maďarsko
Spôsob dopravy : auto
Počet všetkých osôb na pracovnej ceste 2
z toho:
- športovci (+ navádzači): 1
- tréneri + rozhodcovia + vedúci výpravy + administratívni pracovníci + lekár + fyzioterapeut + masér + ): 1</t>
  </si>
  <si>
    <t>R18010</t>
  </si>
  <si>
    <t>M5-130213</t>
  </si>
  <si>
    <t>štartovné a účastnícke poplatky, 2 osoby 5 dní</t>
  </si>
  <si>
    <t>HV6/2018</t>
  </si>
  <si>
    <t>stravné v zahraničí - 2 osoby, 4 dni</t>
  </si>
  <si>
    <t>21/1/180702354</t>
  </si>
  <si>
    <t>cestovné, auto vlastné, Banská Bystrica - Budapešť a späť</t>
  </si>
  <si>
    <t>153604</t>
  </si>
  <si>
    <t>diaľničné poplatky - Maďarsko, 10 dňová známka</t>
  </si>
  <si>
    <t>37615564</t>
  </si>
  <si>
    <t>Ľ. Dobrovoda, Záhradnícka 87 Bratislava</t>
  </si>
  <si>
    <t>FA2180027</t>
  </si>
  <si>
    <t>FA1800004</t>
  </si>
  <si>
    <t>refakturácia nákladov na činnosť mládeže do 23 rokov v klube ŠK Grafon L. Mikuláš - mzdy trénerov marec, máj, prenáimy - bazén, telocvičňa</t>
  </si>
  <si>
    <t>Pracovná cesta
Názov : sústredenie RD
Termín :7. - 15.7.2018
Miesto - mesto a štát :Tata, Maďarsko
Spôsob dopravy : auto
Počet všetkých osôb na pracovnej ceste 2
z toho:
- športovci (+ navádzači): 1
- tréneri + rozhodcovia + vedúci výpravy + administratívni pracovníci + lekár + fyzioterapeut + masér + ): 1</t>
  </si>
  <si>
    <t>ID18024</t>
  </si>
  <si>
    <t>M5-133078</t>
  </si>
  <si>
    <t>účastnícke polatky, prenájmy, ubytovanie a strava pre 2 osoby, 8 dní</t>
  </si>
  <si>
    <t>FA2180028</t>
  </si>
  <si>
    <t>telefón, internet - sekretariát, 0905650170, jún 2018</t>
  </si>
  <si>
    <t>ID18022</t>
  </si>
  <si>
    <t>členské KŠZ SR za II. polrok 2018</t>
  </si>
  <si>
    <t>Pracovná cesta
Názov : ME mladších juniorov
Termín :13. - 18.6.2018
Miesto - mesto a štát : Drzonków, Poľsko
Spôsob dopravy : auto
Počet všetkých osôb na pracovnej ceste 5
z toho:
- športovci (+ navádzači): 4
- tréneri + rozhodcovia + vedúci výpravy + administratívni pracovníci + lekár + fyzioterapeut + masér + ): 1</t>
  </si>
  <si>
    <t>ID18013</t>
  </si>
  <si>
    <t>SVK/00142018</t>
  </si>
  <si>
    <t>štartovné a účastnícke poplatky, 5 osôb 5 dní</t>
  </si>
  <si>
    <t>4/5296</t>
  </si>
  <si>
    <t>47658827</t>
  </si>
  <si>
    <t>Decathlon SK s.r.o., Banská Bystrica</t>
  </si>
  <si>
    <t>HV5/2018</t>
  </si>
  <si>
    <t>stravné v zahraničí - Poľsko - 5 osôb, 5 dní</t>
  </si>
  <si>
    <t>V. Rengevič + 4 osoby</t>
  </si>
  <si>
    <t>FA2180026</t>
  </si>
  <si>
    <t>FA60180960</t>
  </si>
  <si>
    <t>prenájom mikrobusu na zabezpečnie dopravy na MEJ, B. Bystrica - Drzónkow, Poľsko a späť, 5 osôb</t>
  </si>
  <si>
    <t>FA2180022</t>
  </si>
  <si>
    <t>FA180100039</t>
  </si>
  <si>
    <t>reprezentačné tričká pre RD mládeže s potlačou, 100 ks</t>
  </si>
  <si>
    <t>50150677</t>
  </si>
  <si>
    <t>Orphea s.r.o. Banská Bystrica</t>
  </si>
  <si>
    <t>Pracovná cesta
Názov : ME  juniorov
Termín :16. - 20.6.2018
Miesto - mesto a štát :Barcelona, Španielsko
Spôsob dopravy : letecky
Počet všetkých osôb na pracovnej ceste 2
z toho:
- športovci (+ navádzači): 1
- tréneri + rozhodcovia + vedúci výpravy + administratívni pracovníci + lekár + fyzioterapeut + masér + ): 1</t>
  </si>
  <si>
    <t>R18009</t>
  </si>
  <si>
    <t>HV7/2018</t>
  </si>
  <si>
    <t>stravné v zahramičí - 2 osoby, 4 dni</t>
  </si>
  <si>
    <t>4923290-1</t>
  </si>
  <si>
    <t>EJR-015</t>
  </si>
  <si>
    <t>štartovné a účastnícke poplatky, 2 osoby 4 dní</t>
  </si>
  <si>
    <t>Španielská federácia moderného päťboja</t>
  </si>
  <si>
    <t>ID18014</t>
  </si>
  <si>
    <t>FA201822033</t>
  </si>
  <si>
    <t>2 ks letenky - Viedeň - Barcelona a späť, A. Lichancová, D. Poláček</t>
  </si>
  <si>
    <t>36179825</t>
  </si>
  <si>
    <t>Settour Slovakia s.r.o., Bratislava</t>
  </si>
  <si>
    <t>FA2180029</t>
  </si>
  <si>
    <t>FA2018103</t>
  </si>
  <si>
    <t>audit účt. Závierky, výročnej správy a správa audítora</t>
  </si>
  <si>
    <t>Ing. Lenka Čuboňová - nezávislý audítor</t>
  </si>
  <si>
    <t>B0072018</t>
  </si>
  <si>
    <t>BV7/2018</t>
  </si>
  <si>
    <t>Mzdy18007</t>
  </si>
  <si>
    <t>dohoda o pracovnej činnosti, 1 osoba, júl, vedenie sekretariátu</t>
  </si>
  <si>
    <t>dohoda o pracovnej činnosti, 1 osoba, august, účtovníctvo</t>
  </si>
  <si>
    <t>FA2180030</t>
  </si>
  <si>
    <t>telefón, internet - sekretariát, 0905650170, júl 2018</t>
  </si>
  <si>
    <t xml:space="preserve">Pracovná cesta
Názov : Pracovné stretnutie klubov SZMP 
Termín : 25.7.2018
Miesto - mesto a štát : Banská Bystrica
Spôsob dopravy : auto
Počet všetkých osôb na pracovnej ceste 11
z toho:
- športovci (+ navádzači): 0
- tréneri + rozhodcovia + vedúci výpravy + administratívni pracovníci + lekár + fyzioterapeut + masér + ):11
</t>
  </si>
  <si>
    <t>ID18025</t>
  </si>
  <si>
    <t>2309/3/180725/181</t>
  </si>
  <si>
    <t>FA2180031</t>
  </si>
  <si>
    <t>telefón, internet - sekretariát, 0905650170, august 2018</t>
  </si>
  <si>
    <t xml:space="preserve">Pracovná cesta
Názov : Školenie trénerov 
Termín : 25.- 27.6.2018
Miesto - mesto a štát : Šamorín
Spôsob dopravy : auto
Počet všetkých osôb na pracovnej ceste 2
z toho:
- športovci (+ navádzači): 0
- tréneri + rozhodcovia + vedúci výpravy + administratívni pracovníci + lekár + fyzioterapeut + masér + ):2
</t>
  </si>
  <si>
    <t>ID18026</t>
  </si>
  <si>
    <t>112025/368</t>
  </si>
  <si>
    <t>cestovné, auto vlastné, Banská Bystrica - Šamorín a späť, 2 osoby</t>
  </si>
  <si>
    <t>HV9/2018</t>
  </si>
  <si>
    <t>stravné doma, 2 osoby, 2,5 dňa</t>
  </si>
  <si>
    <t>D. Poláček ml. +1</t>
  </si>
  <si>
    <t>ubytovanie, 2 osoby (Chabreček, Poláček) 2 noci</t>
  </si>
  <si>
    <t>Apartment Šamorín</t>
  </si>
  <si>
    <t>Pracovná cesta
Názov : MSJ
Termín :1. - 5.8.2018
Miesto - mesto a štát : Kladno, Česká rep.
Spôsob dopravy : auto
Počet všetkých osôb na pracovnej ceste 2
z toho:
- športovci (+ navádzači): 1
- tréneri + rozhodcovia + vedúci výpravy + administratívni pracovníci + lekár + fyzioterapeut + masér + ): 1</t>
  </si>
  <si>
    <t>ID18027</t>
  </si>
  <si>
    <t>18564/592</t>
  </si>
  <si>
    <t>cestovné - auto vlastné , Banská Bystrica - Kladno a späť, 2 osoby</t>
  </si>
  <si>
    <t>D. Poláček ml. + 1</t>
  </si>
  <si>
    <t>HV10/2018</t>
  </si>
  <si>
    <t>stravné v zahraničí, 2 osoby, 4 dni</t>
  </si>
  <si>
    <t>2411/2/180801/188</t>
  </si>
  <si>
    <t>dialničná známka ČR, 10 dňová</t>
  </si>
  <si>
    <t>ID18019</t>
  </si>
  <si>
    <t>N1840000049</t>
  </si>
  <si>
    <t>štartovné a účastnícke poplatky na MSJ, 2 osoby, 3 dni</t>
  </si>
  <si>
    <t>B0082018</t>
  </si>
  <si>
    <t>BV8/2018</t>
  </si>
  <si>
    <t>Mzdy18008</t>
  </si>
  <si>
    <t>dohoda o pracovnej činnosti, 1 osoba, august, vedenie sekretariátu</t>
  </si>
  <si>
    <t>ID18028</t>
  </si>
  <si>
    <t>poistenie vycestovania RD za máj,jún 2018</t>
  </si>
  <si>
    <t>FA2180032</t>
  </si>
  <si>
    <t>refakturácia nákladov na činnosť mládeže do 23 rokov v klube ŠK Grafon L. Mikuláš - mzdy trénerov jún, júl, prenáimy - bazén, telocvičňa</t>
  </si>
  <si>
    <t>Pracovná cesta
Názov : sústredenie RD pred ME
Termín :6. - 15.9.2018
Miesto - mesto a štát : Praha, Česká rep.
Spôsob dopravy : auto
Počet všetkých osôb na pracovnej ceste 3
z toho:
- športovci (+ navádzači):2
- tréneri + rozhodcovia + vedúci výpravy + administratívni pracovníci + lekár + fyzioterapeut + masér + ):1</t>
  </si>
  <si>
    <t>21/1/180917/377</t>
  </si>
  <si>
    <t>cestovné - auto vlastné , Banská Bystrica - Praha a späť, 3 osoby</t>
  </si>
  <si>
    <t>D. Poláček +3</t>
  </si>
  <si>
    <t>R18011</t>
  </si>
  <si>
    <t>N18/40000054</t>
  </si>
  <si>
    <t>účastnícke poplatky, ubytovanie. Stravné, prenájmy objektov za 8 dní, 3 osoby</t>
  </si>
  <si>
    <t>2378/1/180907/262</t>
  </si>
  <si>
    <t>B0092018</t>
  </si>
  <si>
    <t>BV9/2018</t>
  </si>
  <si>
    <t>Mzdy18009</t>
  </si>
  <si>
    <t>FA2180033</t>
  </si>
  <si>
    <t>spracovanie miezd, III. štvrť rok 2018</t>
  </si>
  <si>
    <t>B Accouting s.ro., Bratislava</t>
  </si>
  <si>
    <t>FA2180034</t>
  </si>
  <si>
    <t>telefón, internet - sekretariát, 421905650170, september 2018</t>
  </si>
  <si>
    <t>B0102018</t>
  </si>
  <si>
    <t>BV10/2018</t>
  </si>
  <si>
    <t>popatok za vedenie účtu</t>
  </si>
  <si>
    <t>Mzdy18010</t>
  </si>
  <si>
    <t>Hrubé mzdy vyplatené osobám (zamestnancom) vrátane odvodov zamestnávateľa
počet fyzických osôb : 1
obdobie :august</t>
  </si>
  <si>
    <t>Hrubé mzdy vyplatené osobám (zamestnancom) vrátane odvodov zamestnávateľa
počet fyzických osôb : 1
obdobie :september</t>
  </si>
  <si>
    <t>dohoda o pracovnej činnosti, 1 osoba, september, vedenie sekretariátu</t>
  </si>
  <si>
    <t>dohoda o pracovnej činnosti, 1 osoba, september, účtovníctvo</t>
  </si>
  <si>
    <t>FA2180036</t>
  </si>
  <si>
    <t>telefón, internet - sekretariát, +421905650170, október 2018</t>
  </si>
  <si>
    <t>FA2180037</t>
  </si>
  <si>
    <t>46493255</t>
  </si>
  <si>
    <t>Allstar Slovakia s.r.o., Ďumbierska 4, Bratislava</t>
  </si>
  <si>
    <t>ID18032</t>
  </si>
  <si>
    <t>poistenie vycestovania RD za august a september 2018</t>
  </si>
  <si>
    <t>Pracovná cesta
Názov :  Finále Slov. pohára - mládež a M-SR v biathle mládeže
Termín :10 11.2018
Miesto - mesto a štát : Banská Bystrica.
Spôsob dopravy : auto
Počet všetkých osôb na pracovnej ceste 92
z toho:
- športovci (+ navádzači): 84
- tréneri + rozhodcovia + vedúci výpravy + administratívni pracovníci + lekár + fyzioterapeut + masér + ): 8</t>
  </si>
  <si>
    <t>FA2180038</t>
  </si>
  <si>
    <t>ceny a medaile pre víťazov pretekov</t>
  </si>
  <si>
    <t>FA2180039</t>
  </si>
  <si>
    <t>OŠG Banská Bystrica</t>
  </si>
  <si>
    <t>prenájom atletickej haly na 2 hod., 10.11.2018</t>
  </si>
  <si>
    <t>ID18034</t>
  </si>
  <si>
    <t>FA2180054</t>
  </si>
  <si>
    <t xml:space="preserve">Pracovná cesta
Názov : zasadnutie Rady SZMP
Termín : 30.10.2018
Miesto - mesto a štát : Banská Bystrica
Spôsob dopravy : auto
Počet všetkých osôb na pracovnej ceste: 8
z toho:
- športovci (+ navádzači): 
- tréneri + rozhodcovia + vedúci výpravy + administratívni pracovníci + lekár + fyzioterapeut + masér + ): 8
- ostatné osoby (napr. sponzori, hostia): </t>
  </si>
  <si>
    <t>ID18033</t>
  </si>
  <si>
    <t>HV11/2018</t>
  </si>
  <si>
    <t>stravné doma - 3 osoby, 10 hod.</t>
  </si>
  <si>
    <t>D. Poláček + 2</t>
  </si>
  <si>
    <t>8626/2/181030/371</t>
  </si>
  <si>
    <t>cestovné - auto vlastné, Bratislava - Banská Bystrica  a späť, 3 osoby</t>
  </si>
  <si>
    <t>Pracovná cesta
Názov : ME U24
Termín :18. - 24.9.2018
Miesto - mesto a štát :Drzónkow, Polsko
Spôsob dopravy : auto
Počet všetkých osôb na pracovnej ceste 3
z toho:
- športovci (+ navádzači): 2
- tréneri + rozhodcovia + vedúci výpravy + administratívni pracovníci + lekár + fyzioterapeut + masér + ): 1</t>
  </si>
  <si>
    <t>R18012</t>
  </si>
  <si>
    <t>N:SVK-012/2018</t>
  </si>
  <si>
    <t>štartovné a účastnícke poplatky za 3 osoby a 6 dní</t>
  </si>
  <si>
    <t>HV12/2018</t>
  </si>
  <si>
    <t>stravné v zahraničí, 3 osoby 6 dní</t>
  </si>
  <si>
    <t>180914/03/14329</t>
  </si>
  <si>
    <t>cestovné - auto vlastné, Banská Bystrica - Drzónkow a späť, 3 osoby</t>
  </si>
  <si>
    <t>FA2180040</t>
  </si>
  <si>
    <t>telefón, internet - sekreariát, +421905650170</t>
  </si>
  <si>
    <t>Pracovná cesta
Názov : sústredenie RD mládeže
Termín : 19. - 30.11.2018
Miesto - mesto a štát : Tata, Maďarsko
Spôsob dopravy : auto
Počet všetkých osôb na pracovnej ceste 4
z toho:
- športovci (+ navádzači): 3
- tréneri + rozhodcovia + vedúci výpravy + administratívni pracovníci + lekár + fyzioterapeut + masér + ): 1</t>
  </si>
  <si>
    <t>ID18035</t>
  </si>
  <si>
    <t>MAC5-SZ-1303904</t>
  </si>
  <si>
    <t>ubytovanie a účastnícke poplatky, 4 osoby, 11 dní</t>
  </si>
  <si>
    <t>Maďarská asociácia mod. Päťboja</t>
  </si>
  <si>
    <t>HV13/2018</t>
  </si>
  <si>
    <t>stravné v zahraničí, 4 osoby 11 dní</t>
  </si>
  <si>
    <t>21/1/181130/371</t>
  </si>
  <si>
    <t>FA2180041</t>
  </si>
  <si>
    <t>FA180100073</t>
  </si>
  <si>
    <t>šerm. materiál, maska, šerm. obuv, - F. Lichanec</t>
  </si>
  <si>
    <t>šerm. materiál, maska, dres, - A. Lichancová</t>
  </si>
  <si>
    <t>ID18037</t>
  </si>
  <si>
    <t>športový materiál pre RD - bež. Obuv, A. Lichancová</t>
  </si>
  <si>
    <t>Nike, Milano, Taliansko</t>
  </si>
  <si>
    <t>ID18038</t>
  </si>
  <si>
    <t>N978432</t>
  </si>
  <si>
    <t>3-753-18062018</t>
  </si>
  <si>
    <t>športový materiál pre RD - bež. Obuv a oblečnie, F. Lichanec</t>
  </si>
  <si>
    <t>45288151</t>
  </si>
  <si>
    <t>AIRE s.r.o., Malachov</t>
  </si>
  <si>
    <t>ID18039</t>
  </si>
  <si>
    <t>3011807847</t>
  </si>
  <si>
    <t>športový materiál pre RD - jazdecké sedlo, kompletné + uzdenie</t>
  </si>
  <si>
    <t>45676445</t>
  </si>
  <si>
    <t>EQUISTYLE s.r.o., Rovinka</t>
  </si>
  <si>
    <t>ID18036</t>
  </si>
  <si>
    <t>19/49</t>
  </si>
  <si>
    <t>výživové doplnky - F. Lichanec</t>
  </si>
  <si>
    <t>31352626</t>
  </si>
  <si>
    <t>FIT PLUS s.r.o., Banská Bystrica</t>
  </si>
  <si>
    <t>B0112018</t>
  </si>
  <si>
    <t>BV11/2018</t>
  </si>
  <si>
    <t>Mzdy18011</t>
  </si>
  <si>
    <t>Hrubé mzdy vyplatené osobám (zamestnancom) vrátane odvodov zamestnávateľa
počet fyzických osôb : 1
obdobie :október</t>
  </si>
  <si>
    <t>dohoda o pracovnej činnosti, 1 osoba, október, vedenie sekretariátu</t>
  </si>
  <si>
    <t>dohoda o pracovnej činnosti, 1 osoba, október, účtovníctvo</t>
  </si>
  <si>
    <t>FA2180042</t>
  </si>
  <si>
    <t>reprezentačné tričká pre RD mládeže s potlačou, 10 ks</t>
  </si>
  <si>
    <t>FA180100079</t>
  </si>
  <si>
    <t>FA2180043</t>
  </si>
  <si>
    <t>FA180100078</t>
  </si>
  <si>
    <t>reprezentačné oblečenie - polokošele, 20 ks, RD Mládeže</t>
  </si>
  <si>
    <t>bežecké tričká, 6 ks</t>
  </si>
  <si>
    <t xml:space="preserve">Pracovná cesta
Názov :Slávnosté vyhlásenie výsledkov Sl. pohára 2018
Termín : 1.12.2018
Miesto - mesto a štát : Liptovský Mikuláš
Spôsob dopravy : auto
Počet všetkých osôb na pracovnej ceste 45
z toho:
- športovci (+ navádzači):40
- tréneri + rozhodcovia + vedúci výpravy + administratívni pracovníci + lekár + fyzioterapeut + masér + ):5
</t>
  </si>
  <si>
    <t>FA2180044</t>
  </si>
  <si>
    <t>ceny a medaile pre víťazov pretekov Sl. Pohára 2018, 30 ks</t>
  </si>
  <si>
    <t>ID18041</t>
  </si>
  <si>
    <t>230/2/181201/138</t>
  </si>
  <si>
    <t>cestovné, auto vlastné, Bratislava - L. Mikuláš a späť</t>
  </si>
  <si>
    <t>11130005231341271</t>
  </si>
  <si>
    <t>cestovné - vlak, Bratislava - L. Mikuláš, 1 osoba</t>
  </si>
  <si>
    <t>35914939</t>
  </si>
  <si>
    <t>Železničná spoločnosť Slovensko a.s.</t>
  </si>
  <si>
    <t>FA2180049</t>
  </si>
  <si>
    <t>FA180205</t>
  </si>
  <si>
    <t>prenájom miestnosti na vyhlásenie</t>
  </si>
  <si>
    <t>36408654</t>
  </si>
  <si>
    <t>S.K.-Liptov s.r.o., L. Mikuláš</t>
  </si>
  <si>
    <t>FA2180045</t>
  </si>
  <si>
    <t>FA2180046</t>
  </si>
  <si>
    <t>ID18040</t>
  </si>
  <si>
    <t>Z:00002/01670</t>
  </si>
  <si>
    <t>športový materiál pre RD, jazdecká prilba a jazdecké nohavice, A. Lichancová</t>
  </si>
  <si>
    <t>46531653</t>
  </si>
  <si>
    <t>Nyha HR s.r.o., J. Kráľa 3, Banská Bystrica</t>
  </si>
  <si>
    <t xml:space="preserve">Pracovná cesta
Názov :Slávnosté vyhlásenie výsledkov Sl. pohára 2018, príprava priestorov
Termín : 17.11.2018
Miesto - mesto a štát : Liptovský Mikuláš
Spôsob dopravy : auto
Počet všetkých osôb na pracovnej ceste1
z toho:
- športovci (+ navádzači):40
- tréneri + rozhodcovia + vedúci výpravy + administratívni pracovníci + lekár + fyzioterapeut + masér + ):1
</t>
  </si>
  <si>
    <t>ID18042</t>
  </si>
  <si>
    <t>18111/03/19441</t>
  </si>
  <si>
    <t>cestovné, auto vlastné, Bratislava - L. Mikuláš a späť, preprava tech. Vybavenia</t>
  </si>
  <si>
    <t>Pracovná cesta
Názov: Preteky OH nádejí 2018
Termín : 25.-29.10.2018
Miesto - mesto a štát : Spala, Poľsko
Spôsob dopravy: auto
Počet všetkých osôb na pracovnej ceste:6    z toho:
- športovci (+ navádzači): 4
- tréneri + rozhodcovia + vedúci výpravy + administratívni pracovníci + lekár + fyzioterapeut + masér + ): 0
- ostatné osoby (napr. sponzori, hostia): 2</t>
  </si>
  <si>
    <t>R18013</t>
  </si>
  <si>
    <t>165595/87</t>
  </si>
  <si>
    <t>cestovné - auto vlastné, Banská Bystrica - Spala a späť, 6 osôb</t>
  </si>
  <si>
    <t>T. Doležel + 5</t>
  </si>
  <si>
    <t>HV14/2018</t>
  </si>
  <si>
    <t>stravné v zahraničí, 6 osôb 3,5 dňa</t>
  </si>
  <si>
    <t>Nr.104/10/18</t>
  </si>
  <si>
    <t>štertovné a účastnícke poplatky za 6 osôb a 4 dni</t>
  </si>
  <si>
    <t>Poľský zväz moderného päťboja</t>
  </si>
  <si>
    <t>ID18029/18031</t>
  </si>
  <si>
    <t>refakturácia nákladov na činnosť mládeže do 23 rokov v klube ŠK Grafon L. Mikuláš - mzdy trénerov august, prenáimy - bazén, telocvičňa</t>
  </si>
  <si>
    <t>FA218047</t>
  </si>
  <si>
    <t>FA2180048</t>
  </si>
  <si>
    <t>refakturácia nákladov na činnosť talentovanej mládeže v klube ŠK Grafon L. Mikuláš - nákup šport. materiálu - laserové terče 10 ks, laserová pištoľ 1ks</t>
  </si>
  <si>
    <t>ID18043</t>
  </si>
  <si>
    <t>FA02/2018</t>
  </si>
  <si>
    <t>fyzioterapeutická starostlivosť člena RD, F. Lichanec, október, november 2018</t>
  </si>
  <si>
    <t>50250914</t>
  </si>
  <si>
    <t>Mgr. Š. Tomková, Banská Bystrica</t>
  </si>
  <si>
    <t>ID18044</t>
  </si>
  <si>
    <t>FA20183731</t>
  </si>
  <si>
    <t>Stany na prekrytie streľnice, 4 ks</t>
  </si>
  <si>
    <t>50910612</t>
  </si>
  <si>
    <t>DH fire &amp; safety, s.r.o., Stebník, SR</t>
  </si>
  <si>
    <t>FA2180050</t>
  </si>
  <si>
    <t>FA104/2018</t>
  </si>
  <si>
    <t>športový materiál pre RD - diabolky, 60 bal.</t>
  </si>
  <si>
    <t>46397931</t>
  </si>
  <si>
    <t>M. Jahvodka, Hôrky 198, Žilina</t>
  </si>
  <si>
    <t>FA2180051</t>
  </si>
  <si>
    <t>ŠK Raja, Poľná 139, Banská Bystrica</t>
  </si>
  <si>
    <t>FA2180052</t>
  </si>
  <si>
    <t>refakturácia nákladov na činnosť mládeže do 23 rokov v klube ŠK Grafon L. Mikuláš - mzdy trénerov september, október, nákup šport. materiálu, prenájom - bazén</t>
  </si>
  <si>
    <t>refakturácia nákladov na činnosť mládeže do 23 rokov v klube ŠK Raja Banská Bystrica - školene trénerov september 2018, nákup šport. materiálu, sústredenie domáce</t>
  </si>
  <si>
    <t>FA2180053</t>
  </si>
  <si>
    <t>R18015</t>
  </si>
  <si>
    <t>č.:00204</t>
  </si>
  <si>
    <t>LC monitor na výsledkovú tabuľu 1 ks</t>
  </si>
  <si>
    <t>35739487</t>
  </si>
  <si>
    <t>NAY a.s.s Bratislava</t>
  </si>
  <si>
    <t>FA2180055</t>
  </si>
  <si>
    <t>refakturácia nákladov na činnosť mládeže do 23 rokov v klube ŠK Grafon L. Mikuláš - účasť a cestovné na medzinárodných pretekoch, Praha, ČR, 12/2018</t>
  </si>
  <si>
    <t>FA2180056</t>
  </si>
  <si>
    <t>cestovné náhrady kontrolóra SZMP, 1 - 12/2018</t>
  </si>
  <si>
    <t>FA2180057</t>
  </si>
  <si>
    <t>TJ Slávia STU Bratislava</t>
  </si>
  <si>
    <t>R18016</t>
  </si>
  <si>
    <t>Pracovná cesta
Názov :  M-SR seniorov a juniorov
Termín :28.-29. 9.2018
Miesto - mesto a štát : Banská Bystrica.
Spôsob dopravy : auto
Počet všetkých osôb na pracovnej ceste 28
z toho:
- športovci (+ navádzači):22
- tréneri + rozhodcovia + vedúci výpravy + administratívni pracovníci + lekár + fyzioterapeut + masér + ): 6</t>
  </si>
  <si>
    <t>R18017</t>
  </si>
  <si>
    <t>108/81</t>
  </si>
  <si>
    <t>180929/03/15408</t>
  </si>
  <si>
    <t>cestovné - auto vlastné, Bratislava - Banská Bystrica, 2 osoby</t>
  </si>
  <si>
    <t xml:space="preserve">prenájom jazdiarne na 2 hod. </t>
  </si>
  <si>
    <t>JK Králiky</t>
  </si>
  <si>
    <t>ubytovanie, 1 osoba, 1 noc, V. Miller</t>
  </si>
  <si>
    <t>VŠC Dukla Bansk Bysrica</t>
  </si>
  <si>
    <t>HV16/2018</t>
  </si>
  <si>
    <t>stravné doma, 3 osoby, 1,5 dní</t>
  </si>
  <si>
    <t>FA2180060</t>
  </si>
  <si>
    <t>refakturácia nákladov na činnosť talentovanej mládeže v klube ŠK moderný päťboj Banská Bystrica -  sústredenie v zahraničí ČR 2x, mzdy trénerov 1-10/2018, jazdecká príprava 1-10/2018, nkup šerm. Materiáli, čepele 50 ks</t>
  </si>
  <si>
    <t>ŠK moderný päťboj Banská Bystrica</t>
  </si>
  <si>
    <t>Nr.:201820924</t>
  </si>
  <si>
    <t>účastnícke poplatky, ubytovanie, stravné, prenájmy objektov za 6 dní, 5 os"b</t>
  </si>
  <si>
    <t>00541451</t>
  </si>
  <si>
    <t>TJ Dukla Praha, Na Julisce 28, Česká rep.</t>
  </si>
  <si>
    <t>21/2/181211/127</t>
  </si>
  <si>
    <t>cestovné, auto vlastné, Bratislava - Praha a späť</t>
  </si>
  <si>
    <t>184678/247</t>
  </si>
  <si>
    <t>cestovné, auto vlastné, Banská Bystrica - Praha a späť, 3 osoby</t>
  </si>
  <si>
    <t>D. Poláček ml.+ 3</t>
  </si>
  <si>
    <t>2378/1/181203/290</t>
  </si>
  <si>
    <t>cestovné - auto vlastné, Bratislava - Banská Bystrica, preprava tech. vybavenia pretekov</t>
  </si>
  <si>
    <t>A0174943</t>
  </si>
  <si>
    <t>35981687</t>
  </si>
  <si>
    <t>30/02184</t>
  </si>
  <si>
    <t>32082009</t>
  </si>
  <si>
    <t>I0012113</t>
  </si>
  <si>
    <t>ubytovanie, 4 osoby, 1 noc, V. Rengevič + 7</t>
  </si>
  <si>
    <t>00800520</t>
  </si>
  <si>
    <t>FA2180061</t>
  </si>
  <si>
    <t>FA001/2018</t>
  </si>
  <si>
    <t>FA18_153</t>
  </si>
  <si>
    <t>kordové čepele pre RD, 15 ks</t>
  </si>
  <si>
    <t>03486751</t>
  </si>
  <si>
    <t>Escrimo s.r.o.CZ, Praha 4, ČR</t>
  </si>
  <si>
    <t>FA2180062</t>
  </si>
  <si>
    <t>FA1800006</t>
  </si>
  <si>
    <t>42307082</t>
  </si>
  <si>
    <t>FA2180059</t>
  </si>
  <si>
    <t>FA1800012</t>
  </si>
  <si>
    <t>refakturácia nákladov na činnosť mládeže do 23 rokov v klube ŠK Grafon L. Mikuláš - mzdy trénerov november, december, nákup šport.materiálu - laserové terče 5ks, pištoľ, lasrová 1ks,bežecké oblečenie a obuv 3 ks</t>
  </si>
  <si>
    <t>Pracovná cesta
Názov :šermiarske sústredenie RD
Termín :3. - 9.12.2018
Miesto - mesto a štát : Praha, Česká rep.
Spôsob dopravy : auto
Počet všetkých osôb na pracovnej ceste 5
z toho:
- športovci (+ navádzači): 4
- tréneri + rozhodcovia + vedúci výpravy + administratívni pracovníci + lekár + fyzioterapeut + masér + ): 1</t>
  </si>
  <si>
    <t>R18021</t>
  </si>
  <si>
    <t>052/2018</t>
  </si>
  <si>
    <t>štartovné a účastnícke poplatky</t>
  </si>
  <si>
    <t>cestovné, auto vlastné, Banská Bystrica - Praha a späť, 5 osôb</t>
  </si>
  <si>
    <t>D. Polček + 4</t>
  </si>
  <si>
    <t>69/233</t>
  </si>
  <si>
    <t>HV17/2018</t>
  </si>
  <si>
    <t>stravné v zahraničí, 5 osôb a 1,5 dní</t>
  </si>
  <si>
    <t>D. Poláček + 4</t>
  </si>
  <si>
    <t>2378/1/181227/184</t>
  </si>
  <si>
    <t>diaľničná známka ČR, mesačná</t>
  </si>
  <si>
    <t>FA2180058</t>
  </si>
  <si>
    <t>FA18000054</t>
  </si>
  <si>
    <t>refakturácia nákladov na činnosť mládeže do 23 rokov v klube ŠK Rja Banská Bystrica ,tablet 1ks, dataprojektor 1ks, šerm.masky 3 ks, čepele kordové 5 ks</t>
  </si>
  <si>
    <t>refakturácia nákladov na činnosť mládeže do 23 rokov v klube ŠK Rja Banská Bystrica ,notebook 2ks, softvér 2ks, smartfón 1 ks na vyhodnocovanie laserových terčov</t>
  </si>
  <si>
    <t xml:space="preserve">Pracovná cesta
Názov : mimoriadna Konferencia SZMP 
Termín : 22.12.2018
Miesto - mesto a štát : Banská Bystrica
Spôsob dopravy : auto
Počet všetkých osôb na pracovnej ceste 10
z toho:
- športovci (+ navádzači): 0
- tréneri + rozhodcovia + vedúci výpravy + administratívni pracovníci + lekár + fyzioterapeut + masér + ):10
</t>
  </si>
  <si>
    <t xml:space="preserve">Pracovná cesta
Názov : Konferencia SZMP 
Termín : 13.4.2018
Miesto - mesto a štát : Banská Bystrica
Spôsob dopravy : auto
Počet všetkých osôb na pracovnej ceste 20
z toho:
- športovci (+ navádzači): 0
- tréneri + rozhodcovia + vedúci výpravy + administratívni pracovníci + lekár + fyzioterapeut + masér + ):20
</t>
  </si>
  <si>
    <t>R18018</t>
  </si>
  <si>
    <t>7105/2/181222/21</t>
  </si>
  <si>
    <t>21/1/181220/504</t>
  </si>
  <si>
    <t>cestovné - auto vlastné, Bratislava - Banská Bystrica  a späť, 2 osoby</t>
  </si>
  <si>
    <t>V. Miller + 1</t>
  </si>
  <si>
    <t>HV18/2018</t>
  </si>
  <si>
    <t>stravné, domáce, 3 osoby</t>
  </si>
  <si>
    <t>FA2180063</t>
  </si>
  <si>
    <t>FA18001111</t>
  </si>
  <si>
    <t>spracovanie miezd, IV. štvrť rok 2018</t>
  </si>
  <si>
    <t>B Accounting s.r.o. Bratislava</t>
  </si>
  <si>
    <t>Mzdy18012</t>
  </si>
  <si>
    <t>BV12/2018</t>
  </si>
  <si>
    <t>B0122018</t>
  </si>
  <si>
    <t>FA1800005</t>
  </si>
  <si>
    <t>FA1800008</t>
  </si>
  <si>
    <t>refakturácia nákladov na činnosť mládež do 23 rokov v klube, štartovné na pretekoch v zahraničí, Praha, ČR, 5 osôb</t>
  </si>
  <si>
    <t>FA1800007</t>
  </si>
  <si>
    <t>FA1800009</t>
  </si>
  <si>
    <t>FA1800010</t>
  </si>
  <si>
    <t>FA1800011</t>
  </si>
  <si>
    <t>FA2018/04</t>
  </si>
  <si>
    <t>FA418345</t>
  </si>
  <si>
    <t>FA2180035</t>
  </si>
  <si>
    <t>FA2181461</t>
  </si>
  <si>
    <t>prenájom plaveckých dráh, 4 dráhy 1 hod., 22 osôb</t>
  </si>
  <si>
    <t>R18014</t>
  </si>
  <si>
    <t>35709332</t>
  </si>
  <si>
    <t>34/34327902</t>
  </si>
  <si>
    <t>ID18012</t>
  </si>
  <si>
    <t>25/36505241</t>
  </si>
  <si>
    <t>FA5479353111</t>
  </si>
  <si>
    <t>FA180100061</t>
  </si>
  <si>
    <t>26/37898467</t>
  </si>
  <si>
    <t>FA5483866813</t>
  </si>
  <si>
    <t>Ing. Juraj Szalay PhD, Sygy. S.r.o., Kalinčiakova 4, Bratislava</t>
  </si>
  <si>
    <t>35813989</t>
  </si>
  <si>
    <t>00598640</t>
  </si>
  <si>
    <t>35862289</t>
  </si>
  <si>
    <t>dohoda o pracovnej činnosti, 1 osoba, február, účtovníctvo</t>
  </si>
  <si>
    <t>Hrubé mzdy vyplatené osobám (zamestnancom) vrátane odvodov zamestnávateľa
počet fyzických osôb : 1
obdobie :marec</t>
  </si>
  <si>
    <t>Hrubé mzdy vyplatené osobám (zamestnancom) vrátane odvodov zamestnávateľa
počet fyzických osôb : 1
obdobie :jún</t>
  </si>
  <si>
    <t>dohoda o pracovnej činnosti, 1 osoba, jún, vedenie účtovníctva</t>
  </si>
  <si>
    <t>Hrubé mzdy vyplatené osobám (zamestnancom) vrátane odvodov zamestnávateľa
počet fyzických osôb : 1
obdobie :júl</t>
  </si>
  <si>
    <t>dohoda o pracovnej činnosti, 1 osoba, júl, účtovníctvo</t>
  </si>
  <si>
    <t>00516554</t>
  </si>
  <si>
    <t>Hrubé mzdy vyplatené osobám (zamestnancom) vrátane odvodov zamestnávateľa
počet fyzických osôb : 1
obdobie :november</t>
  </si>
  <si>
    <t>dohoda o pracovnej činnosti, 1 osoba, november, vedenie sekretariátu</t>
  </si>
  <si>
    <t>dohoda o pracovnej činnosti, 1 osoba, november, účtovníctvo</t>
  </si>
  <si>
    <t>refakturácia nákladov na činnosť talentovanej mládeže v klube ŠK Raja  Banská Bystrica - prenájom plavárne 7,8,9/2018</t>
  </si>
  <si>
    <t>refakturácia nákladov na činnosť mládeže do 23 rokov v klube ŠK Raja Banská Bystrica - mzdy trénerov 1-10/ 2018, prenájom plavárne 1 - 6 a 10 - 12/2018</t>
  </si>
  <si>
    <t>prenájom špecializovanej šerm. telocvične na prípravu RD, 1-12/2018</t>
  </si>
  <si>
    <t>Pracovná cesta
Názov Silvestrovký biathle a ukončenie sezóny ČSMP
Termín :29. - 30.12.2018
Miesto - mesto a štát : Praha, Česká rep.
Spôsob dopravy : auto
Počet všetkých osôb na pracovnej ceste 5
z toho:
- športovci (+ navádzači):3
- tréneri + rozhodcovia + vedúci výpravy + administratívni pracovníci + lekár + fyzioterapeut + masér + ): 2</t>
  </si>
  <si>
    <t>026 02 - Uznané športy</t>
  </si>
</sst>
</file>

<file path=xl/styles.xml><?xml version="1.0" encoding="utf-8"?>
<styleSheet xmlns="http://schemas.openxmlformats.org/spreadsheetml/2006/main">
  <numFmts count="2">
    <numFmt numFmtId="164" formatCode="dd/mm/yy;@"/>
    <numFmt numFmtId="165"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9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8" customWidth="1"/>
    <col min="2" max="2" width="2.7109375" style="29" customWidth="1"/>
    <col min="3" max="3" width="26.85546875" style="29" hidden="1" customWidth="1"/>
    <col min="4" max="4" width="15.85546875" style="29" hidden="1" customWidth="1"/>
    <col min="5" max="16384" width="11.42578125" style="29"/>
  </cols>
  <sheetData>
    <row r="1" spans="1:4" s="27" customFormat="1" ht="36">
      <c r="A1" s="26" t="s">
        <v>1234</v>
      </c>
      <c r="C1" s="283" t="s">
        <v>610</v>
      </c>
      <c r="D1" s="283"/>
    </row>
    <row r="2" spans="1:4" s="27" customFormat="1" ht="18">
      <c r="A2" s="26"/>
      <c r="C2" s="183"/>
      <c r="D2" s="183"/>
    </row>
    <row r="3" spans="1:4" s="27" customFormat="1" ht="15.95" customHeight="1">
      <c r="A3" s="185" t="s">
        <v>984</v>
      </c>
      <c r="C3" s="183"/>
      <c r="D3" s="183"/>
    </row>
    <row r="4" spans="1:4" s="27" customFormat="1" ht="15.95" customHeight="1">
      <c r="A4" s="185" t="s">
        <v>985</v>
      </c>
      <c r="C4" s="183"/>
      <c r="D4" s="183"/>
    </row>
    <row r="5" spans="1:4" s="27" customFormat="1" ht="15.95" customHeight="1">
      <c r="A5" s="185" t="s">
        <v>986</v>
      </c>
      <c r="C5" s="183"/>
      <c r="D5" s="183"/>
    </row>
    <row r="6" spans="1:4" s="27" customFormat="1" ht="15.95" customHeight="1">
      <c r="A6" s="185" t="s">
        <v>987</v>
      </c>
      <c r="C6" s="183"/>
      <c r="D6" s="183"/>
    </row>
    <row r="7" spans="1:4" s="27" customFormat="1" ht="15.95" customHeight="1">
      <c r="A7" s="185" t="s">
        <v>988</v>
      </c>
      <c r="C7" s="183"/>
      <c r="D7" s="183"/>
    </row>
    <row r="8" spans="1:4" s="27" customFormat="1" ht="15.95" customHeight="1">
      <c r="A8" s="186" t="s">
        <v>989</v>
      </c>
      <c r="C8" s="183"/>
      <c r="D8" s="183"/>
    </row>
    <row r="9" spans="1:4" s="27" customFormat="1" ht="15.95" customHeight="1">
      <c r="A9" s="186" t="s">
        <v>990</v>
      </c>
      <c r="C9" s="183"/>
      <c r="D9" s="183"/>
    </row>
    <row r="10" spans="1:4" s="27" customFormat="1" ht="15.95" customHeight="1">
      <c r="A10" s="186" t="s">
        <v>991</v>
      </c>
      <c r="C10" s="183"/>
      <c r="D10" s="183"/>
    </row>
    <row r="11" spans="1:4" s="27" customFormat="1" ht="32.25" customHeight="1">
      <c r="A11" s="185" t="s">
        <v>992</v>
      </c>
      <c r="C11" s="183"/>
      <c r="D11" s="183"/>
    </row>
    <row r="12" spans="1:4" s="27" customFormat="1" ht="31.5" customHeight="1">
      <c r="A12" s="185" t="s">
        <v>1057</v>
      </c>
      <c r="C12" s="183"/>
      <c r="D12" s="183"/>
    </row>
    <row r="13" spans="1:4" s="27" customFormat="1" ht="31.5" customHeight="1">
      <c r="A13" s="185" t="s">
        <v>1056</v>
      </c>
      <c r="C13" s="184"/>
      <c r="D13" s="184"/>
    </row>
    <row r="14" spans="1:4" ht="13.5" customHeight="1">
      <c r="A14" s="187"/>
      <c r="C14" s="30"/>
    </row>
    <row r="15" spans="1:4" ht="255">
      <c r="A15" s="188" t="s">
        <v>1262</v>
      </c>
      <c r="C15" s="30"/>
    </row>
    <row r="16" spans="1:4">
      <c r="A16" s="95"/>
      <c r="C16" s="30"/>
    </row>
    <row r="17" spans="1:4" ht="191.25">
      <c r="A17" s="96" t="s">
        <v>1235</v>
      </c>
      <c r="C17" s="30"/>
    </row>
    <row r="18" spans="1:4" ht="13.5" thickBot="1">
      <c r="A18" s="92"/>
      <c r="C18" s="30"/>
    </row>
    <row r="19" spans="1:4" ht="38.25">
      <c r="A19" s="28" t="s">
        <v>1236</v>
      </c>
      <c r="C19" s="284" t="s">
        <v>611</v>
      </c>
      <c r="D19" s="285"/>
    </row>
    <row r="20" spans="1:4" ht="13.5" thickBot="1">
      <c r="C20" s="281">
        <v>1</v>
      </c>
      <c r="D20" s="282"/>
    </row>
    <row r="21" spans="1:4" ht="63.75">
      <c r="A21" s="36" t="s">
        <v>993</v>
      </c>
      <c r="C21" s="31">
        <v>0.65</v>
      </c>
      <c r="D21" s="32">
        <v>0.35</v>
      </c>
    </row>
    <row r="22" spans="1:4" ht="13.5" thickBot="1">
      <c r="C22" s="281">
        <v>1</v>
      </c>
      <c r="D22" s="282"/>
    </row>
    <row r="23" spans="1:4" ht="25.5">
      <c r="A23" s="28" t="s">
        <v>1241</v>
      </c>
    </row>
    <row r="24" spans="1:4">
      <c r="A24" s="33"/>
    </row>
    <row r="25" spans="1:4" ht="25.5">
      <c r="A25" s="28" t="s">
        <v>1237</v>
      </c>
    </row>
    <row r="26" spans="1:4">
      <c r="A26" s="29"/>
    </row>
    <row r="27" spans="1:4" ht="51">
      <c r="A27" s="30" t="s">
        <v>842</v>
      </c>
    </row>
    <row r="29" spans="1:4" ht="25.5">
      <c r="A29" s="28" t="s">
        <v>926</v>
      </c>
    </row>
    <row r="31" spans="1:4" ht="15.75" customHeight="1">
      <c r="A31" s="28" t="s">
        <v>1240</v>
      </c>
    </row>
    <row r="33" spans="1:3" ht="63.75">
      <c r="A33" s="28" t="s">
        <v>1066</v>
      </c>
    </row>
    <row r="34" spans="1:3" ht="25.5">
      <c r="A34" s="189" t="s">
        <v>843</v>
      </c>
    </row>
    <row r="36" spans="1:3" ht="76.5">
      <c r="A36" s="36" t="s">
        <v>994</v>
      </c>
    </row>
    <row r="38" spans="1:3" ht="25.5">
      <c r="A38" s="28" t="s">
        <v>995</v>
      </c>
    </row>
    <row r="39" spans="1:3">
      <c r="A39" s="97"/>
    </row>
    <row r="40" spans="1:3" ht="76.5">
      <c r="A40" s="97" t="s">
        <v>1238</v>
      </c>
      <c r="C40" s="34"/>
    </row>
    <row r="42" spans="1:3">
      <c r="A42" s="28" t="s">
        <v>844</v>
      </c>
    </row>
    <row r="44" spans="1:3" ht="51">
      <c r="A44" s="28" t="s">
        <v>927</v>
      </c>
    </row>
    <row r="46" spans="1:3" ht="25.5">
      <c r="A46" s="28" t="s">
        <v>996</v>
      </c>
    </row>
    <row r="47" spans="1:3">
      <c r="A47" s="33"/>
    </row>
    <row r="48" spans="1:3" ht="51">
      <c r="A48" s="28" t="s">
        <v>997</v>
      </c>
    </row>
    <row r="50" spans="1:1" ht="38.25">
      <c r="A50" s="28" t="s">
        <v>998</v>
      </c>
    </row>
    <row r="52" spans="1:1">
      <c r="A52" s="28" t="s">
        <v>999</v>
      </c>
    </row>
    <row r="54" spans="1:1">
      <c r="A54" s="28" t="s">
        <v>1000</v>
      </c>
    </row>
    <row r="56" spans="1:1" ht="114.75">
      <c r="A56" s="36" t="s">
        <v>1001</v>
      </c>
    </row>
    <row r="58" spans="1:1">
      <c r="A58" s="28" t="s">
        <v>1002</v>
      </c>
    </row>
    <row r="59" spans="1:1" ht="38.25">
      <c r="A59" s="190" t="s">
        <v>1003</v>
      </c>
    </row>
    <row r="60" spans="1:1" ht="25.5">
      <c r="A60" s="28" t="s">
        <v>845</v>
      </c>
    </row>
    <row r="62" spans="1:1" ht="89.25">
      <c r="A62" s="36" t="s">
        <v>1004</v>
      </c>
    </row>
    <row r="63" spans="1:1" ht="22.5" customHeight="1"/>
    <row r="64" spans="1:1">
      <c r="A64" s="35" t="s">
        <v>612</v>
      </c>
    </row>
    <row r="66" spans="1:1" ht="191.25" customHeight="1">
      <c r="A66" s="94" t="s">
        <v>1005</v>
      </c>
    </row>
    <row r="67" spans="1:1">
      <c r="A67" s="38" t="s">
        <v>616</v>
      </c>
    </row>
    <row r="68" spans="1:1" ht="21" customHeight="1">
      <c r="A68" s="36" t="s">
        <v>629</v>
      </c>
    </row>
    <row r="69" spans="1:1">
      <c r="A69" s="191" t="s">
        <v>1006</v>
      </c>
    </row>
    <row r="70" spans="1:1">
      <c r="A70" s="192" t="s">
        <v>1007</v>
      </c>
    </row>
    <row r="71" spans="1:1">
      <c r="A71" s="192" t="s">
        <v>1239</v>
      </c>
    </row>
    <row r="72" spans="1:1">
      <c r="A72" s="192" t="s">
        <v>1008</v>
      </c>
    </row>
    <row r="73" spans="1:1">
      <c r="A73" s="193" t="s">
        <v>1009</v>
      </c>
    </row>
    <row r="74" spans="1:1">
      <c r="A74" s="192" t="s">
        <v>1010</v>
      </c>
    </row>
    <row r="75" spans="1:1">
      <c r="A75" s="193" t="s">
        <v>1011</v>
      </c>
    </row>
    <row r="76" spans="1:1">
      <c r="A76" s="192" t="s">
        <v>1012</v>
      </c>
    </row>
    <row r="77" spans="1:1">
      <c r="A77" s="194" t="s">
        <v>1013</v>
      </c>
    </row>
    <row r="78" spans="1:1">
      <c r="A78" s="37"/>
    </row>
    <row r="79" spans="1:1">
      <c r="A79" s="35" t="s">
        <v>613</v>
      </c>
    </row>
    <row r="81" spans="1:3">
      <c r="A81" s="93" t="s">
        <v>614</v>
      </c>
    </row>
    <row r="82" spans="1:3">
      <c r="A82" s="36" t="s">
        <v>615</v>
      </c>
    </row>
    <row r="83" spans="1:3">
      <c r="A83" s="38" t="s">
        <v>616</v>
      </c>
    </row>
    <row r="84" spans="1:3">
      <c r="A84" s="36" t="s">
        <v>617</v>
      </c>
    </row>
    <row r="85" spans="1:3">
      <c r="A85" s="36"/>
    </row>
    <row r="86" spans="1:3">
      <c r="A86" s="93" t="s">
        <v>618</v>
      </c>
    </row>
    <row r="87" spans="1:3" ht="38.25">
      <c r="A87" s="36" t="s">
        <v>846</v>
      </c>
    </row>
    <row r="88" spans="1:3">
      <c r="A88" s="38" t="s">
        <v>616</v>
      </c>
    </row>
    <row r="89" spans="1:3">
      <c r="A89" s="36" t="s">
        <v>619</v>
      </c>
    </row>
    <row r="90" spans="1:3">
      <c r="A90" s="36"/>
    </row>
    <row r="91" spans="1:3">
      <c r="A91" s="93" t="s">
        <v>620</v>
      </c>
    </row>
    <row r="92" spans="1:3" ht="38.25">
      <c r="A92" s="36" t="s">
        <v>621</v>
      </c>
    </row>
    <row r="93" spans="1:3">
      <c r="A93" s="195"/>
    </row>
    <row r="94" spans="1:3">
      <c r="A94" s="93" t="s">
        <v>622</v>
      </c>
      <c r="C94" s="39"/>
    </row>
    <row r="95" spans="1:3" ht="25.5">
      <c r="A95" s="36" t="s">
        <v>623</v>
      </c>
    </row>
    <row r="96" spans="1:3" ht="14.25" customHeight="1">
      <c r="A96" s="196" t="s">
        <v>1014</v>
      </c>
    </row>
    <row r="97" spans="1:4" ht="25.5">
      <c r="A97" s="196" t="s">
        <v>1015</v>
      </c>
    </row>
    <row r="98" spans="1:4">
      <c r="A98" s="38" t="s">
        <v>616</v>
      </c>
    </row>
    <row r="99" spans="1:4">
      <c r="A99" s="36" t="s">
        <v>624</v>
      </c>
    </row>
    <row r="100" spans="1:4">
      <c r="A100" s="36" t="s">
        <v>625</v>
      </c>
    </row>
    <row r="101" spans="1:4">
      <c r="A101" s="36" t="s">
        <v>626</v>
      </c>
    </row>
    <row r="102" spans="1:4">
      <c r="A102" s="36"/>
    </row>
    <row r="103" spans="1:4">
      <c r="A103" s="93" t="s">
        <v>627</v>
      </c>
    </row>
    <row r="104" spans="1:4" ht="41.25" customHeight="1">
      <c r="A104" s="36" t="s">
        <v>1016</v>
      </c>
    </row>
    <row r="105" spans="1:4" ht="38.25">
      <c r="A105" s="36" t="s">
        <v>1017</v>
      </c>
    </row>
    <row r="106" spans="1:4" ht="25.5">
      <c r="A106" s="36" t="s">
        <v>628</v>
      </c>
    </row>
    <row r="107" spans="1:4">
      <c r="A107" s="29"/>
      <c r="D107" s="40" t="s">
        <v>601</v>
      </c>
    </row>
    <row r="108" spans="1:4" ht="25.5">
      <c r="A108" s="38" t="s">
        <v>847</v>
      </c>
    </row>
    <row r="109" spans="1:4">
      <c r="A109" s="36"/>
    </row>
    <row r="110" spans="1:4">
      <c r="A110" s="93" t="s">
        <v>1257</v>
      </c>
    </row>
    <row r="111" spans="1:4">
      <c r="A111" s="36"/>
    </row>
    <row r="112" spans="1:4">
      <c r="A112" s="36" t="s">
        <v>1261</v>
      </c>
    </row>
    <row r="113" spans="1:1">
      <c r="A113" s="36"/>
    </row>
    <row r="114" spans="1:1">
      <c r="A114" s="93" t="s">
        <v>1258</v>
      </c>
    </row>
    <row r="115" spans="1:1">
      <c r="A115" s="36" t="s">
        <v>630</v>
      </c>
    </row>
    <row r="116" spans="1:1" ht="18" customHeight="1">
      <c r="A116" s="36" t="s">
        <v>1018</v>
      </c>
    </row>
    <row r="117" spans="1:1" ht="30" customHeight="1">
      <c r="A117" s="36" t="s">
        <v>1019</v>
      </c>
    </row>
    <row r="118" spans="1:1" ht="15" customHeight="1">
      <c r="A118" s="36" t="s">
        <v>1020</v>
      </c>
    </row>
    <row r="119" spans="1:1" ht="28.5" customHeight="1">
      <c r="A119" s="36" t="s">
        <v>631</v>
      </c>
    </row>
    <row r="120" spans="1:1" ht="27.75" customHeight="1">
      <c r="A120" s="36" t="s">
        <v>1021</v>
      </c>
    </row>
    <row r="121" spans="1:1" ht="42" customHeight="1">
      <c r="A121" s="36" t="s">
        <v>1022</v>
      </c>
    </row>
    <row r="122" spans="1:1" ht="12.75" customHeight="1">
      <c r="A122" s="38" t="s">
        <v>616</v>
      </c>
    </row>
    <row r="123" spans="1:1" ht="38.25">
      <c r="A123" s="36" t="s">
        <v>848</v>
      </c>
    </row>
    <row r="124" spans="1:1" ht="15.75" customHeight="1">
      <c r="A124" s="36"/>
    </row>
    <row r="125" spans="1:1">
      <c r="A125" s="93" t="s">
        <v>1259</v>
      </c>
    </row>
    <row r="126" spans="1:1" ht="38.25">
      <c r="A126" s="36" t="s">
        <v>849</v>
      </c>
    </row>
    <row r="128" spans="1:1">
      <c r="A128" s="93" t="s">
        <v>1260</v>
      </c>
    </row>
    <row r="129" spans="1:1" ht="114.75">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topLeftCell="B1" workbookViewId="0">
      <selection activeCell="F9" sqref="F9"/>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24" t="str">
        <f>Spolu!C3&amp;", "&amp;Spolu!C6</f>
        <v>Slovenský zväz moderného päťboja, Junácka 6, Bratislava 3, 832 80</v>
      </c>
      <c r="B1" s="324"/>
      <c r="C1" s="324"/>
      <c r="N1" s="203" t="str">
        <f>O1&amp;" - "&amp;P1</f>
        <v>a - príspevok uznaným športom</v>
      </c>
      <c r="O1" s="203" t="s">
        <v>233</v>
      </c>
      <c r="P1" s="203" t="s">
        <v>1243</v>
      </c>
    </row>
    <row r="2" spans="1:16">
      <c r="N2" s="203" t="str">
        <f t="shared" ref="N2:N10" si="0">O2&amp;" - "&amp;P2</f>
        <v>b - príspevok športovcom top tímu</v>
      </c>
      <c r="O2" s="203" t="s">
        <v>234</v>
      </c>
      <c r="P2" s="203" t="s">
        <v>1244</v>
      </c>
    </row>
    <row r="3" spans="1:16">
      <c r="E3" s="325" t="s">
        <v>1050</v>
      </c>
      <c r="F3" s="326"/>
      <c r="N3" s="203" t="str">
        <f t="shared" si="0"/>
        <v>c - príspevok Slovenskému olympijskému výboru</v>
      </c>
      <c r="O3" s="203" t="s">
        <v>235</v>
      </c>
      <c r="P3" s="203" t="s">
        <v>1245</v>
      </c>
    </row>
    <row r="4" spans="1:16" ht="45.75" customHeight="1">
      <c r="E4" s="326"/>
      <c r="F4" s="326"/>
      <c r="N4" s="203" t="str">
        <f t="shared" si="0"/>
        <v>d - príspevok Slovenskému paralympijskému výboru</v>
      </c>
      <c r="O4" s="203" t="s">
        <v>236</v>
      </c>
      <c r="P4" s="203" t="s">
        <v>1246</v>
      </c>
    </row>
    <row r="5" spans="1:16" ht="30">
      <c r="C5" s="204" t="s">
        <v>1028</v>
      </c>
      <c r="N5" s="203" t="str">
        <f t="shared" si="0"/>
        <v>e - rozvoj športov, ktoré nie sú uznanými podľa zákona č. 440/2015 Z. z.</v>
      </c>
      <c r="O5" s="203" t="s">
        <v>237</v>
      </c>
      <c r="P5" s="203" t="s">
        <v>1247</v>
      </c>
    </row>
    <row r="6" spans="1:16">
      <c r="C6" s="204" t="s">
        <v>2291</v>
      </c>
      <c r="E6" s="206" t="s">
        <v>1037</v>
      </c>
      <c r="F6" s="217"/>
      <c r="N6" s="203" t="str">
        <f t="shared" si="0"/>
        <v>f - organizovanie významných a tradičných športových podujatí na území SR v roku 2018</v>
      </c>
      <c r="O6" s="203" t="s">
        <v>238</v>
      </c>
      <c r="P6" s="203" t="s">
        <v>1248</v>
      </c>
    </row>
    <row r="7" spans="1:16">
      <c r="C7" s="204" t="s">
        <v>1029</v>
      </c>
      <c r="E7" s="206" t="s">
        <v>1041</v>
      </c>
      <c r="F7" s="218">
        <v>0</v>
      </c>
      <c r="N7" s="203" t="str">
        <f t="shared" si="0"/>
        <v>g - projekty školského, univerzitného športu a športu pre všetkých</v>
      </c>
      <c r="O7" s="203" t="s">
        <v>239</v>
      </c>
      <c r="P7" s="203" t="s">
        <v>1249</v>
      </c>
    </row>
    <row r="8" spans="1:16">
      <c r="C8" s="204" t="s">
        <v>1030</v>
      </c>
      <c r="E8" s="206" t="s">
        <v>1038</v>
      </c>
      <c r="F8" s="219"/>
      <c r="N8" s="203" t="str">
        <f t="shared" si="0"/>
        <v>h - značenie peších, lyžiarskych, vodných a cyklistických trás v Slovenskej republike</v>
      </c>
      <c r="O8" s="203" t="s">
        <v>240</v>
      </c>
      <c r="P8" s="203" t="s">
        <v>1250</v>
      </c>
    </row>
    <row r="9" spans="1:16">
      <c r="E9" s="206" t="s">
        <v>1040</v>
      </c>
      <c r="F9" s="217"/>
      <c r="N9" s="203" t="str">
        <f t="shared" si="0"/>
        <v>i - finančné odmeny športovcom za výsledky dosiahnuté v roku 2017 a trénerom mládeže za dosiahnuté výsledky ich športovcov v roku 2017 a za celoživotnú prácu s mládežou</v>
      </c>
      <c r="O9" s="203" t="s">
        <v>241</v>
      </c>
      <c r="P9" s="203" t="s">
        <v>1251</v>
      </c>
    </row>
    <row r="10" spans="1:16">
      <c r="N10" s="203" t="str">
        <f t="shared" si="0"/>
        <v>j - projekty s pridanou hodnotou pre popularizáciu pohybových aktivít detí a mládeže</v>
      </c>
      <c r="O10" s="203" t="s">
        <v>242</v>
      </c>
      <c r="P10" s="203" t="s">
        <v>1252</v>
      </c>
    </row>
    <row r="12" spans="1:16" ht="54.75" customHeight="1">
      <c r="A12" s="327" t="s">
        <v>1051</v>
      </c>
      <c r="B12" s="327"/>
      <c r="C12" s="327"/>
      <c r="D12" s="204"/>
      <c r="E12" s="204"/>
      <c r="F12" s="207"/>
      <c r="G12" s="204"/>
    </row>
    <row r="13" spans="1:16" ht="45" customHeight="1">
      <c r="F13" s="207"/>
    </row>
    <row r="14" spans="1:16" ht="45" customHeight="1">
      <c r="A14" s="32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28"/>
      <c r="C14" s="328"/>
      <c r="F14" s="207"/>
    </row>
    <row r="15" spans="1:16" ht="32.1" customHeight="1">
      <c r="A15" s="205" t="s">
        <v>1032</v>
      </c>
      <c r="B15" s="329" t="s">
        <v>2934</v>
      </c>
      <c r="C15" s="330"/>
    </row>
    <row r="16" spans="1:16" ht="15.75" thickBot="1">
      <c r="A16" s="205" t="s">
        <v>1034</v>
      </c>
      <c r="B16" s="208">
        <f>F8</f>
        <v>0</v>
      </c>
    </row>
    <row r="17" spans="1:16">
      <c r="A17" s="205" t="s">
        <v>1035</v>
      </c>
      <c r="B17" s="208" t="s">
        <v>1052</v>
      </c>
      <c r="C17" s="208" t="s">
        <v>1036</v>
      </c>
      <c r="E17" s="211" t="s">
        <v>1049</v>
      </c>
      <c r="F17" s="212"/>
      <c r="N17" s="203" t="str">
        <f>O17&amp;" - "&amp;P17</f>
        <v>026 01 - Školský šport a vysokoškolský šport</v>
      </c>
      <c r="O17" s="203" t="s">
        <v>7</v>
      </c>
      <c r="P17" s="203" t="s">
        <v>949</v>
      </c>
    </row>
    <row r="18" spans="1:16">
      <c r="E18" s="213" t="s">
        <v>2292</v>
      </c>
      <c r="F18" s="214" t="s">
        <v>2293</v>
      </c>
      <c r="N18" s="203" t="str">
        <f>O18&amp;" - "&amp;P18</f>
        <v>026 02 - Uznané športy</v>
      </c>
      <c r="O18" s="203" t="s">
        <v>6</v>
      </c>
      <c r="P18" s="203" t="s">
        <v>229</v>
      </c>
    </row>
    <row r="19" spans="1:16" ht="15.75" thickBot="1">
      <c r="E19" s="215" t="s">
        <v>1048</v>
      </c>
      <c r="F19" s="216" t="s">
        <v>1255</v>
      </c>
      <c r="N19" s="203" t="str">
        <f>O19&amp;" - "&amp;P19</f>
        <v>026 03 - Národné športové projekty</v>
      </c>
      <c r="O19" s="203" t="s">
        <v>11</v>
      </c>
      <c r="P19" s="203" t="s">
        <v>230</v>
      </c>
    </row>
    <row r="20" spans="1:16">
      <c r="A20" s="205" t="s">
        <v>957</v>
      </c>
      <c r="B20" s="209">
        <f>F9</f>
        <v>0</v>
      </c>
      <c r="N20" s="203" t="str">
        <f>O20&amp;" - "&amp;P20</f>
        <v>026 04 - Športová infraštruktúra</v>
      </c>
      <c r="O20" s="203" t="s">
        <v>10</v>
      </c>
      <c r="P20" s="203" t="s">
        <v>231</v>
      </c>
    </row>
    <row r="21" spans="1:16" ht="189" customHeight="1">
      <c r="B21" s="210"/>
      <c r="C21" s="210"/>
      <c r="N21" s="203" t="str">
        <f>O21&amp;" - "&amp;P21</f>
        <v>026 05 - Prierezové činnosti v športe</v>
      </c>
      <c r="O21" s="203" t="s">
        <v>13</v>
      </c>
      <c r="P21" s="203" t="s">
        <v>950</v>
      </c>
    </row>
    <row r="22" spans="1:16" ht="39.75" customHeight="1">
      <c r="B22" s="323" t="s">
        <v>1053</v>
      </c>
      <c r="C22" s="323"/>
    </row>
    <row r="23" spans="1:16">
      <c r="N23" s="203" t="s">
        <v>1045</v>
      </c>
    </row>
    <row r="24" spans="1:16">
      <c r="N24" s="203" t="s">
        <v>1046</v>
      </c>
    </row>
    <row r="25" spans="1:16">
      <c r="N25" s="203" t="s">
        <v>1047</v>
      </c>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24" t="str">
        <f>Spolu!C3&amp;", "&amp;Spolu!C6</f>
        <v>Slovenský zväz moderného päťboja, Junácka 6, Bratislava 3, 832 80</v>
      </c>
      <c r="B1" s="324"/>
      <c r="C1" s="324"/>
      <c r="N1" s="203" t="str">
        <f>O1&amp;" - "&amp;P1</f>
        <v>a - príspevok uznaným športom</v>
      </c>
      <c r="O1" s="203" t="s">
        <v>233</v>
      </c>
      <c r="P1" s="203" t="s">
        <v>1243</v>
      </c>
    </row>
    <row r="2" spans="1:16">
      <c r="N2" s="203" t="str">
        <f t="shared" ref="N2:N10" si="0">O2&amp;" - "&amp;P2</f>
        <v>b - príspevok športovcom top tímu</v>
      </c>
      <c r="O2" s="203" t="s">
        <v>234</v>
      </c>
      <c r="P2" s="203" t="s">
        <v>1244</v>
      </c>
    </row>
    <row r="3" spans="1:16">
      <c r="E3" s="325" t="s">
        <v>1050</v>
      </c>
      <c r="F3" s="326"/>
      <c r="N3" s="203" t="str">
        <f t="shared" si="0"/>
        <v>c - príspevok Slovenskému olympijskému výboru</v>
      </c>
      <c r="O3" s="203" t="s">
        <v>235</v>
      </c>
      <c r="P3" s="203" t="s">
        <v>1245</v>
      </c>
    </row>
    <row r="4" spans="1:16" ht="45.75" customHeight="1">
      <c r="E4" s="326"/>
      <c r="F4" s="326"/>
      <c r="N4" s="203" t="str">
        <f t="shared" si="0"/>
        <v>d - príspevok Slovenskému paralympijskému výboru</v>
      </c>
      <c r="O4" s="203" t="s">
        <v>236</v>
      </c>
      <c r="P4" s="203" t="s">
        <v>1246</v>
      </c>
    </row>
    <row r="5" spans="1:16" ht="30">
      <c r="C5" s="204" t="s">
        <v>1028</v>
      </c>
      <c r="N5" s="203" t="str">
        <f t="shared" si="0"/>
        <v>e - rozvoj športov, ktoré nie sú uznanými podľa zákona č. 440/2015 Z. z.</v>
      </c>
      <c r="O5" s="203" t="s">
        <v>237</v>
      </c>
      <c r="P5" s="203" t="s">
        <v>1247</v>
      </c>
    </row>
    <row r="6" spans="1:16">
      <c r="C6" s="204" t="s">
        <v>2291</v>
      </c>
      <c r="E6" s="206" t="s">
        <v>1037</v>
      </c>
      <c r="F6" s="217"/>
      <c r="N6" s="203" t="str">
        <f t="shared" si="0"/>
        <v>f - organizovanie významných a tradičných športových podujatí na území SR v roku 2018</v>
      </c>
      <c r="O6" s="203" t="s">
        <v>238</v>
      </c>
      <c r="P6" s="203" t="s">
        <v>1248</v>
      </c>
    </row>
    <row r="7" spans="1:16">
      <c r="C7" s="204" t="s">
        <v>1029</v>
      </c>
      <c r="E7" s="206" t="s">
        <v>1041</v>
      </c>
      <c r="F7" s="218"/>
      <c r="N7" s="203" t="str">
        <f t="shared" si="0"/>
        <v>g - projekty školského, univerzitného športu a športu pre všetkých</v>
      </c>
      <c r="O7" s="203" t="s">
        <v>239</v>
      </c>
      <c r="P7" s="203" t="s">
        <v>1249</v>
      </c>
    </row>
    <row r="8" spans="1:16">
      <c r="C8" s="204" t="s">
        <v>1030</v>
      </c>
      <c r="E8" s="206" t="s">
        <v>1038</v>
      </c>
      <c r="F8" s="219"/>
      <c r="N8" s="203" t="str">
        <f t="shared" si="0"/>
        <v>h - značenie peších, lyžiarskych, vodných a cyklistických trás v Slovenskej republike</v>
      </c>
      <c r="O8" s="203" t="s">
        <v>240</v>
      </c>
      <c r="P8" s="203" t="s">
        <v>1250</v>
      </c>
    </row>
    <row r="9" spans="1:16">
      <c r="E9" s="206" t="s">
        <v>1039</v>
      </c>
      <c r="F9" s="219"/>
      <c r="N9" s="203" t="str">
        <f t="shared" si="0"/>
        <v>i - finančné odmeny športovcom za výsledky dosiahnuté v roku 2017 a trénerom mládeže za dosiahnuté výsledky ich športovcov v roku 2017 a za celoživotnú prácu s mládežou</v>
      </c>
      <c r="O9" s="203" t="s">
        <v>241</v>
      </c>
      <c r="P9" s="203" t="s">
        <v>1251</v>
      </c>
    </row>
    <row r="10" spans="1:16">
      <c r="E10" s="206" t="s">
        <v>1040</v>
      </c>
      <c r="F10" s="217"/>
      <c r="N10" s="203" t="str">
        <f t="shared" si="0"/>
        <v>j - projekty s pridanou hodnotou pre popularizáciu pohybových aktivít detí a mládeže</v>
      </c>
      <c r="O10" s="203" t="s">
        <v>242</v>
      </c>
      <c r="P10" s="203" t="s">
        <v>1252</v>
      </c>
    </row>
    <row r="12" spans="1:16" ht="54.75" customHeight="1">
      <c r="A12" s="327" t="s">
        <v>1031</v>
      </c>
      <c r="B12" s="327"/>
      <c r="C12" s="327"/>
      <c r="D12" s="204"/>
      <c r="E12" s="204"/>
      <c r="F12" s="207" t="s">
        <v>1042</v>
      </c>
      <c r="G12" s="204"/>
    </row>
    <row r="13" spans="1:16" ht="45" customHeight="1">
      <c r="F13" s="207" t="s">
        <v>1043</v>
      </c>
    </row>
    <row r="14" spans="1:16" ht="45" customHeight="1">
      <c r="A14" s="32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28"/>
      <c r="C14" s="328"/>
      <c r="F14" s="207" t="s">
        <v>1044</v>
      </c>
    </row>
    <row r="15" spans="1:16" ht="32.1" customHeight="1">
      <c r="A15" s="205" t="s">
        <v>1032</v>
      </c>
      <c r="B15" s="329"/>
      <c r="C15" s="330"/>
    </row>
    <row r="16" spans="1:16" ht="32.1" customHeight="1">
      <c r="A16" s="205" t="s">
        <v>1033</v>
      </c>
      <c r="B16" s="329"/>
      <c r="C16" s="330"/>
    </row>
    <row r="17" spans="1:16" ht="15.75" thickBot="1">
      <c r="A17" s="205" t="s">
        <v>1034</v>
      </c>
      <c r="B17" s="208">
        <f>F8</f>
        <v>0</v>
      </c>
      <c r="N17" s="203" t="str">
        <f>O17&amp;" - "&amp;P17</f>
        <v>026 01 - Školský šport a vysokoškolský šport</v>
      </c>
      <c r="O17" s="203" t="s">
        <v>7</v>
      </c>
      <c r="P17" s="203" t="s">
        <v>949</v>
      </c>
    </row>
    <row r="18" spans="1:16">
      <c r="A18" s="205" t="s">
        <v>1035</v>
      </c>
      <c r="B18" s="208">
        <f>F9</f>
        <v>0</v>
      </c>
      <c r="C18" s="208" t="s">
        <v>1036</v>
      </c>
      <c r="E18" s="211" t="s">
        <v>1049</v>
      </c>
      <c r="F18" s="212"/>
      <c r="N18" s="203" t="str">
        <f>O18&amp;" - "&amp;P18</f>
        <v>026 02 - Uznané športy</v>
      </c>
      <c r="O18" s="203" t="s">
        <v>6</v>
      </c>
      <c r="P18" s="203" t="s">
        <v>229</v>
      </c>
    </row>
    <row r="19" spans="1:16">
      <c r="E19" s="213" t="s">
        <v>2292</v>
      </c>
      <c r="F19" s="214" t="s">
        <v>2293</v>
      </c>
      <c r="N19" s="203" t="str">
        <f>O19&amp;" - "&amp;P19</f>
        <v>026 03 - Národné športové projekty</v>
      </c>
      <c r="O19" s="203" t="s">
        <v>11</v>
      </c>
      <c r="P19" s="203" t="s">
        <v>230</v>
      </c>
    </row>
    <row r="20" spans="1:16" ht="15.75" thickBot="1">
      <c r="E20" s="215" t="s">
        <v>1048</v>
      </c>
      <c r="F20" s="216" t="s">
        <v>1255</v>
      </c>
      <c r="N20" s="203" t="str">
        <f>O20&amp;" - "&amp;P20</f>
        <v>026 04 - Športová infraštruktúra</v>
      </c>
      <c r="O20" s="203" t="s">
        <v>10</v>
      </c>
      <c r="P20" s="203" t="s">
        <v>231</v>
      </c>
    </row>
    <row r="21" spans="1:16">
      <c r="A21" s="205" t="s">
        <v>957</v>
      </c>
      <c r="B21" s="209">
        <f>F10</f>
        <v>0</v>
      </c>
      <c r="N21" s="203" t="str">
        <f>O21&amp;" - "&amp;P21</f>
        <v>026 05 - Prierezové činnosti v športe</v>
      </c>
      <c r="O21" s="203" t="s">
        <v>13</v>
      </c>
      <c r="P21" s="203" t="s">
        <v>950</v>
      </c>
    </row>
    <row r="22" spans="1:16" ht="189" customHeight="1">
      <c r="B22" s="210"/>
      <c r="C22" s="210"/>
    </row>
    <row r="23" spans="1:16" ht="39.75" customHeight="1">
      <c r="B23" s="323" t="s">
        <v>1053</v>
      </c>
      <c r="C23" s="323"/>
      <c r="N23" s="203" t="s">
        <v>1045</v>
      </c>
    </row>
    <row r="24" spans="1:16">
      <c r="N24" s="203" t="s">
        <v>1046</v>
      </c>
    </row>
    <row r="25" spans="1:16">
      <c r="N25" s="203"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5" activePane="bottomLeft" state="frozen"/>
      <selection pane="bottomLeft" activeCell="B21" sqref="B21"/>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86" t="s">
        <v>638</v>
      </c>
      <c r="B1" s="286"/>
      <c r="C1" s="286"/>
      <c r="D1" s="286"/>
      <c r="E1" s="286"/>
      <c r="F1" s="286"/>
      <c r="G1" s="286"/>
      <c r="H1" s="286"/>
      <c r="I1" s="77"/>
      <c r="J1" s="55"/>
    </row>
    <row r="2" spans="1:11" s="56" customFormat="1" ht="15.75">
      <c r="A2" s="292" t="s">
        <v>1232</v>
      </c>
      <c r="B2" s="292"/>
      <c r="C2" s="292"/>
      <c r="D2" s="292"/>
      <c r="E2" s="292"/>
      <c r="F2" s="292"/>
      <c r="G2" s="292"/>
      <c r="H2" s="290" t="s">
        <v>1233</v>
      </c>
      <c r="I2" s="290"/>
      <c r="J2" s="57"/>
    </row>
    <row r="3" spans="1:11" s="56" customFormat="1" ht="15">
      <c r="A3" s="58"/>
      <c r="B3" s="59"/>
      <c r="C3" s="59"/>
      <c r="D3" s="58"/>
      <c r="E3" s="58"/>
      <c r="F3" s="58"/>
      <c r="G3" s="60"/>
      <c r="H3" s="291">
        <v>43131</v>
      </c>
      <c r="I3" s="291"/>
      <c r="J3" s="57"/>
    </row>
    <row r="4" spans="1:11" s="56" customFormat="1" ht="15.75" customHeight="1">
      <c r="A4" s="61" t="s">
        <v>600</v>
      </c>
      <c r="B4" s="287" t="s">
        <v>639</v>
      </c>
      <c r="C4" s="288"/>
      <c r="D4" s="288"/>
      <c r="E4" s="289"/>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609</v>
      </c>
      <c r="B7" s="16" t="s">
        <v>602</v>
      </c>
      <c r="C7" s="15" t="s">
        <v>603</v>
      </c>
      <c r="D7" s="15" t="s">
        <v>604</v>
      </c>
      <c r="E7" s="15" t="s">
        <v>607</v>
      </c>
      <c r="F7" s="15" t="s">
        <v>1256</v>
      </c>
      <c r="G7" s="15" t="s">
        <v>605</v>
      </c>
      <c r="H7" s="17" t="s">
        <v>608</v>
      </c>
      <c r="I7" s="84" t="s">
        <v>579</v>
      </c>
      <c r="J7" s="65"/>
    </row>
    <row r="8" spans="1:11" ht="90">
      <c r="A8" s="68" t="s">
        <v>794</v>
      </c>
      <c r="B8" s="220"/>
      <c r="C8" s="220"/>
      <c r="D8" s="221"/>
      <c r="E8" s="222" t="s">
        <v>850</v>
      </c>
      <c r="F8" s="222"/>
      <c r="G8" s="222"/>
      <c r="H8" s="223"/>
      <c r="I8" s="224"/>
      <c r="J8" s="65"/>
    </row>
    <row r="9" spans="1:11" ht="45">
      <c r="A9" s="68" t="s">
        <v>794</v>
      </c>
      <c r="B9" s="69" t="s">
        <v>851</v>
      </c>
      <c r="C9" s="69" t="s">
        <v>640</v>
      </c>
      <c r="D9" s="70">
        <v>42857</v>
      </c>
      <c r="E9" s="68" t="s">
        <v>641</v>
      </c>
      <c r="F9" s="68"/>
      <c r="G9" s="68" t="s">
        <v>642</v>
      </c>
      <c r="H9" s="71">
        <v>400</v>
      </c>
      <c r="I9" s="80">
        <v>3</v>
      </c>
      <c r="J9" s="65"/>
    </row>
    <row r="10" spans="1:11" ht="22.5">
      <c r="A10" s="68" t="s">
        <v>794</v>
      </c>
      <c r="B10" s="69" t="s">
        <v>852</v>
      </c>
      <c r="C10" s="69" t="s">
        <v>643</v>
      </c>
      <c r="D10" s="70">
        <v>42873</v>
      </c>
      <c r="E10" s="68" t="s">
        <v>644</v>
      </c>
      <c r="F10" s="68"/>
      <c r="G10" s="68" t="s">
        <v>645</v>
      </c>
      <c r="H10" s="71"/>
      <c r="I10" s="80">
        <v>3</v>
      </c>
      <c r="J10" s="65"/>
    </row>
    <row r="11" spans="1:11" ht="12.75">
      <c r="A11" s="68" t="s">
        <v>794</v>
      </c>
      <c r="B11" s="69" t="s">
        <v>853</v>
      </c>
      <c r="C11" s="69" t="s">
        <v>646</v>
      </c>
      <c r="D11" s="70">
        <v>42804</v>
      </c>
      <c r="E11" s="68" t="s">
        <v>647</v>
      </c>
      <c r="F11" s="68"/>
      <c r="G11" s="68" t="s">
        <v>648</v>
      </c>
      <c r="H11" s="71">
        <v>100</v>
      </c>
      <c r="I11" s="80">
        <v>3</v>
      </c>
      <c r="J11" s="65"/>
    </row>
    <row r="12" spans="1:11" ht="22.5">
      <c r="A12" s="68" t="s">
        <v>794</v>
      </c>
      <c r="B12" s="69" t="s">
        <v>854</v>
      </c>
      <c r="C12" s="69" t="s">
        <v>649</v>
      </c>
      <c r="D12" s="70">
        <v>42845</v>
      </c>
      <c r="E12" s="68" t="s">
        <v>650</v>
      </c>
      <c r="F12" s="68"/>
      <c r="G12" s="68" t="s">
        <v>651</v>
      </c>
      <c r="H12" s="71">
        <v>50</v>
      </c>
      <c r="I12" s="80">
        <v>3</v>
      </c>
      <c r="J12" s="65"/>
    </row>
    <row r="13" spans="1:11" ht="12.75">
      <c r="A13" s="68" t="s">
        <v>794</v>
      </c>
      <c r="B13" s="69" t="s">
        <v>855</v>
      </c>
      <c r="C13" s="69" t="s">
        <v>652</v>
      </c>
      <c r="D13" s="70">
        <v>42863</v>
      </c>
      <c r="E13" s="68" t="s">
        <v>653</v>
      </c>
      <c r="F13" s="68"/>
      <c r="G13" s="68" t="s">
        <v>654</v>
      </c>
      <c r="H13" s="71">
        <v>200</v>
      </c>
      <c r="I13" s="80">
        <v>3</v>
      </c>
      <c r="J13" s="65"/>
    </row>
    <row r="14" spans="1:11" ht="12.75">
      <c r="A14" s="68" t="s">
        <v>794</v>
      </c>
      <c r="B14" s="69" t="s">
        <v>856</v>
      </c>
      <c r="C14" s="69" t="s">
        <v>655</v>
      </c>
      <c r="D14" s="70">
        <v>42867</v>
      </c>
      <c r="E14" s="68" t="s">
        <v>656</v>
      </c>
      <c r="F14" s="68"/>
      <c r="G14" s="68" t="s">
        <v>657</v>
      </c>
      <c r="H14" s="71"/>
      <c r="I14" s="80">
        <v>3</v>
      </c>
      <c r="J14" s="65"/>
    </row>
    <row r="15" spans="1:11" ht="12.75">
      <c r="A15" s="68" t="s">
        <v>794</v>
      </c>
      <c r="B15" s="69" t="s">
        <v>857</v>
      </c>
      <c r="C15" s="69" t="s">
        <v>658</v>
      </c>
      <c r="D15" s="70">
        <v>42825</v>
      </c>
      <c r="E15" s="68" t="s">
        <v>659</v>
      </c>
      <c r="F15" s="68"/>
      <c r="G15" s="68" t="s">
        <v>660</v>
      </c>
      <c r="H15" s="71">
        <v>505</v>
      </c>
      <c r="I15" s="80">
        <v>3</v>
      </c>
      <c r="J15" s="65"/>
    </row>
    <row r="16" spans="1:11" ht="146.25">
      <c r="A16" s="68" t="s">
        <v>794</v>
      </c>
      <c r="B16" s="225"/>
      <c r="C16" s="225"/>
      <c r="D16" s="226"/>
      <c r="E16" s="227" t="s">
        <v>858</v>
      </c>
      <c r="F16" s="227"/>
      <c r="G16" s="227"/>
      <c r="H16" s="228"/>
      <c r="I16" s="229"/>
      <c r="J16" s="65"/>
    </row>
    <row r="17" spans="1:18" ht="12.75">
      <c r="A17" s="68" t="s">
        <v>794</v>
      </c>
      <c r="B17" s="69" t="s">
        <v>859</v>
      </c>
      <c r="C17" s="69" t="s">
        <v>661</v>
      </c>
      <c r="D17" s="70">
        <v>42862</v>
      </c>
      <c r="E17" s="68" t="s">
        <v>662</v>
      </c>
      <c r="F17" s="68"/>
      <c r="G17" s="68" t="s">
        <v>663</v>
      </c>
      <c r="H17" s="71"/>
      <c r="I17" s="80">
        <v>2</v>
      </c>
      <c r="J17" s="65"/>
    </row>
    <row r="18" spans="1:18" ht="22.5">
      <c r="A18" s="68" t="s">
        <v>794</v>
      </c>
      <c r="B18" s="69" t="s">
        <v>860</v>
      </c>
      <c r="C18" s="69" t="s">
        <v>861</v>
      </c>
      <c r="D18" s="70">
        <v>43013</v>
      </c>
      <c r="E18" s="68" t="s">
        <v>664</v>
      </c>
      <c r="F18" s="68"/>
      <c r="G18" s="68" t="s">
        <v>665</v>
      </c>
      <c r="H18" s="71"/>
      <c r="I18" s="80">
        <v>2</v>
      </c>
      <c r="J18" s="65"/>
    </row>
    <row r="19" spans="1:18" ht="22.5">
      <c r="A19" s="68" t="s">
        <v>794</v>
      </c>
      <c r="B19" s="69" t="s">
        <v>862</v>
      </c>
      <c r="C19" s="69" t="s">
        <v>666</v>
      </c>
      <c r="D19" s="70">
        <v>42993</v>
      </c>
      <c r="E19" s="68" t="s">
        <v>667</v>
      </c>
      <c r="F19" s="68"/>
      <c r="G19" s="68" t="s">
        <v>668</v>
      </c>
      <c r="H19" s="71">
        <v>1000</v>
      </c>
      <c r="I19" s="80">
        <v>2</v>
      </c>
      <c r="J19" s="65"/>
    </row>
    <row r="20" spans="1:18" ht="12.75">
      <c r="A20" s="68" t="s">
        <v>794</v>
      </c>
      <c r="B20" s="69" t="s">
        <v>863</v>
      </c>
      <c r="C20" s="69" t="s">
        <v>669</v>
      </c>
      <c r="D20" s="70">
        <v>42993</v>
      </c>
      <c r="E20" s="68" t="s">
        <v>670</v>
      </c>
      <c r="F20" s="68"/>
      <c r="G20" s="68" t="s">
        <v>671</v>
      </c>
      <c r="H20" s="71">
        <v>300</v>
      </c>
      <c r="I20" s="80">
        <v>2</v>
      </c>
      <c r="J20" s="65"/>
    </row>
    <row r="21" spans="1:18" ht="12.75">
      <c r="A21" s="68" t="s">
        <v>794</v>
      </c>
      <c r="B21" s="69" t="s">
        <v>864</v>
      </c>
      <c r="C21" s="69" t="s">
        <v>672</v>
      </c>
      <c r="D21" s="70">
        <v>42936</v>
      </c>
      <c r="E21" s="68" t="s">
        <v>673</v>
      </c>
      <c r="F21" s="68"/>
      <c r="G21" s="68" t="s">
        <v>674</v>
      </c>
      <c r="H21" s="71">
        <v>600</v>
      </c>
      <c r="I21" s="80">
        <v>2</v>
      </c>
      <c r="J21" s="65"/>
    </row>
    <row r="22" spans="1:18" ht="22.5">
      <c r="A22" s="68" t="s">
        <v>794</v>
      </c>
      <c r="B22" s="69" t="s">
        <v>865</v>
      </c>
      <c r="C22" s="69" t="s">
        <v>675</v>
      </c>
      <c r="D22" s="70">
        <v>42983</v>
      </c>
      <c r="E22" s="68" t="s">
        <v>866</v>
      </c>
      <c r="F22" s="68"/>
      <c r="G22" s="68" t="s">
        <v>676</v>
      </c>
      <c r="H22" s="71">
        <v>25.9</v>
      </c>
      <c r="I22" s="80">
        <v>2</v>
      </c>
      <c r="J22" s="65"/>
    </row>
    <row r="23" spans="1:18" ht="12.75">
      <c r="A23" s="68" t="s">
        <v>794</v>
      </c>
      <c r="B23" s="69" t="s">
        <v>867</v>
      </c>
      <c r="C23" s="69" t="s">
        <v>677</v>
      </c>
      <c r="D23" s="70">
        <v>42880</v>
      </c>
      <c r="E23" s="68" t="s">
        <v>678</v>
      </c>
      <c r="F23" s="68"/>
      <c r="G23" s="68" t="s">
        <v>679</v>
      </c>
      <c r="H23" s="71"/>
      <c r="I23" s="80">
        <v>2</v>
      </c>
      <c r="J23" s="65"/>
    </row>
    <row r="24" spans="1:18" ht="12.75">
      <c r="A24" s="68" t="s">
        <v>794</v>
      </c>
      <c r="B24" s="225"/>
      <c r="C24" s="225"/>
      <c r="D24" s="226"/>
      <c r="E24" s="227" t="s">
        <v>680</v>
      </c>
      <c r="F24" s="227"/>
      <c r="G24" s="227"/>
      <c r="H24" s="228"/>
      <c r="I24" s="229"/>
      <c r="J24" s="65"/>
      <c r="M24" s="73"/>
      <c r="N24" s="73"/>
      <c r="O24" s="73"/>
      <c r="P24" s="73"/>
      <c r="Q24" s="73"/>
      <c r="R24" s="73"/>
    </row>
    <row r="25" spans="1:18" ht="45">
      <c r="A25" s="68" t="s">
        <v>794</v>
      </c>
      <c r="B25" s="69" t="s">
        <v>681</v>
      </c>
      <c r="C25" s="69" t="s">
        <v>681</v>
      </c>
      <c r="D25" s="70">
        <v>43100</v>
      </c>
      <c r="E25" s="68" t="s">
        <v>868</v>
      </c>
      <c r="F25" s="68"/>
      <c r="G25" s="68" t="s">
        <v>682</v>
      </c>
      <c r="H25" s="71"/>
      <c r="I25" s="80">
        <v>4</v>
      </c>
      <c r="J25" s="65"/>
      <c r="M25" s="73"/>
      <c r="N25" s="73"/>
      <c r="O25" s="73"/>
      <c r="P25" s="73"/>
      <c r="Q25" s="73"/>
      <c r="R25" s="73"/>
    </row>
    <row r="26" spans="1:18" ht="12.75">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2.75">
      <c r="A27" s="68" t="s">
        <v>794</v>
      </c>
      <c r="B27" s="69" t="s">
        <v>870</v>
      </c>
      <c r="C27" s="69">
        <v>1213275</v>
      </c>
      <c r="D27" s="70">
        <v>42856</v>
      </c>
      <c r="E27" s="68" t="s">
        <v>686</v>
      </c>
      <c r="F27" s="68"/>
      <c r="G27" s="68" t="s">
        <v>687</v>
      </c>
      <c r="H27" s="71">
        <v>19.100000000000001</v>
      </c>
      <c r="I27" s="80">
        <v>2</v>
      </c>
      <c r="J27" s="65"/>
      <c r="O27" s="73"/>
      <c r="P27" s="73"/>
      <c r="Q27" s="73"/>
      <c r="R27" s="73"/>
    </row>
    <row r="28" spans="1:18" ht="12.75">
      <c r="A28" s="68" t="s">
        <v>794</v>
      </c>
      <c r="B28" s="69" t="s">
        <v>871</v>
      </c>
      <c r="C28" s="69">
        <v>2007006035</v>
      </c>
      <c r="D28" s="70">
        <v>42737</v>
      </c>
      <c r="E28" s="68" t="s">
        <v>872</v>
      </c>
      <c r="F28" s="68"/>
      <c r="G28" s="68" t="s">
        <v>688</v>
      </c>
      <c r="H28" s="71">
        <v>277.74</v>
      </c>
      <c r="I28" s="80">
        <v>4</v>
      </c>
      <c r="J28" s="65"/>
      <c r="O28" s="73"/>
      <c r="P28" s="73"/>
      <c r="Q28" s="73"/>
      <c r="R28" s="73"/>
    </row>
    <row r="29" spans="1:18" ht="12.75">
      <c r="A29" s="68" t="s">
        <v>794</v>
      </c>
      <c r="B29" s="74">
        <v>43070</v>
      </c>
      <c r="C29" s="69" t="s">
        <v>683</v>
      </c>
      <c r="D29" s="70">
        <v>42750</v>
      </c>
      <c r="E29" s="68" t="s">
        <v>873</v>
      </c>
      <c r="F29" s="68"/>
      <c r="G29" s="68" t="s">
        <v>689</v>
      </c>
      <c r="H29" s="71">
        <v>50</v>
      </c>
      <c r="I29" s="80">
        <v>4</v>
      </c>
      <c r="J29" s="65"/>
      <c r="O29" s="73"/>
      <c r="P29" s="73"/>
      <c r="Q29" s="73"/>
      <c r="R29" s="73"/>
    </row>
    <row r="30" spans="1:18" ht="12.75">
      <c r="A30" s="68" t="s">
        <v>794</v>
      </c>
      <c r="B30" s="69" t="s">
        <v>874</v>
      </c>
      <c r="C30" s="69" t="s">
        <v>690</v>
      </c>
      <c r="D30" s="70">
        <v>42942</v>
      </c>
      <c r="E30" s="68" t="s">
        <v>691</v>
      </c>
      <c r="F30" s="68"/>
      <c r="G30" s="68" t="s">
        <v>692</v>
      </c>
      <c r="H30" s="71">
        <v>9</v>
      </c>
      <c r="I30" s="80">
        <v>4</v>
      </c>
      <c r="J30" s="65"/>
      <c r="O30" s="73"/>
      <c r="P30" s="73"/>
      <c r="Q30" s="73"/>
      <c r="R30" s="73"/>
    </row>
    <row r="31" spans="1:18" ht="22.5">
      <c r="A31" s="68" t="s">
        <v>794</v>
      </c>
      <c r="B31" s="74">
        <v>42856</v>
      </c>
      <c r="C31" s="69" t="s">
        <v>693</v>
      </c>
      <c r="D31" s="70">
        <v>42747</v>
      </c>
      <c r="E31" s="68" t="s">
        <v>875</v>
      </c>
      <c r="F31" s="68"/>
      <c r="G31" s="68" t="s">
        <v>694</v>
      </c>
      <c r="H31" s="71">
        <v>10</v>
      </c>
      <c r="I31" s="80">
        <v>4</v>
      </c>
      <c r="J31" s="65"/>
      <c r="O31" s="73"/>
      <c r="P31" s="73"/>
      <c r="Q31" s="73"/>
      <c r="R31" s="73"/>
    </row>
    <row r="32" spans="1:18" ht="22.5">
      <c r="A32" s="68" t="s">
        <v>794</v>
      </c>
      <c r="B32" s="69" t="s">
        <v>695</v>
      </c>
      <c r="C32" s="69" t="s">
        <v>696</v>
      </c>
      <c r="D32" s="70">
        <v>42987</v>
      </c>
      <c r="E32" s="68" t="s">
        <v>876</v>
      </c>
      <c r="F32" s="68"/>
      <c r="G32" s="68" t="s">
        <v>697</v>
      </c>
      <c r="H32" s="71">
        <v>500</v>
      </c>
      <c r="I32" s="80">
        <v>1</v>
      </c>
      <c r="J32" s="65"/>
      <c r="O32" s="73"/>
      <c r="P32" s="73"/>
      <c r="Q32" s="73"/>
      <c r="R32" s="73"/>
    </row>
    <row r="33" spans="1:18" ht="12.75">
      <c r="A33" s="68" t="s">
        <v>794</v>
      </c>
      <c r="B33" s="69" t="s">
        <v>877</v>
      </c>
      <c r="C33" s="69" t="s">
        <v>698</v>
      </c>
      <c r="D33" s="70">
        <v>42835</v>
      </c>
      <c r="E33" s="68" t="s">
        <v>699</v>
      </c>
      <c r="F33" s="68"/>
      <c r="G33" s="68" t="s">
        <v>700</v>
      </c>
      <c r="H33" s="71">
        <v>71.2</v>
      </c>
      <c r="I33" s="80">
        <v>3</v>
      </c>
      <c r="J33" s="65"/>
      <c r="O33" s="73"/>
      <c r="P33" s="73"/>
      <c r="Q33" s="73"/>
      <c r="R33" s="73"/>
    </row>
    <row r="34" spans="1:18" ht="67.5">
      <c r="A34" s="68" t="s">
        <v>794</v>
      </c>
      <c r="B34" s="69" t="s">
        <v>878</v>
      </c>
      <c r="C34" s="69" t="s">
        <v>879</v>
      </c>
      <c r="D34" s="70">
        <v>42974</v>
      </c>
      <c r="E34" s="68" t="s">
        <v>880</v>
      </c>
      <c r="F34" s="68"/>
      <c r="G34" s="68" t="s">
        <v>701</v>
      </c>
      <c r="H34" s="71">
        <v>250</v>
      </c>
      <c r="I34" s="80">
        <v>1</v>
      </c>
      <c r="J34" s="65"/>
    </row>
    <row r="35" spans="1:18" ht="12.75">
      <c r="A35" s="68" t="s">
        <v>794</v>
      </c>
      <c r="B35" s="69" t="s">
        <v>881</v>
      </c>
      <c r="C35" s="69" t="s">
        <v>702</v>
      </c>
      <c r="D35" s="70">
        <v>42962</v>
      </c>
      <c r="E35" s="68" t="s">
        <v>703</v>
      </c>
      <c r="F35" s="68"/>
      <c r="G35" s="68" t="s">
        <v>704</v>
      </c>
      <c r="H35" s="71">
        <v>320</v>
      </c>
      <c r="I35" s="80">
        <v>1</v>
      </c>
      <c r="J35" s="65"/>
    </row>
    <row r="36" spans="1:18" ht="12.75">
      <c r="A36" s="68" t="s">
        <v>794</v>
      </c>
      <c r="B36" s="69" t="s">
        <v>705</v>
      </c>
      <c r="C36" s="69" t="s">
        <v>706</v>
      </c>
      <c r="D36" s="70">
        <v>42886</v>
      </c>
      <c r="E36" s="68" t="s">
        <v>882</v>
      </c>
      <c r="F36" s="68"/>
      <c r="G36" s="68" t="s">
        <v>707</v>
      </c>
      <c r="H36" s="71">
        <v>40</v>
      </c>
      <c r="I36" s="80">
        <v>4</v>
      </c>
      <c r="J36" s="65"/>
    </row>
    <row r="37" spans="1:18" ht="12.75">
      <c r="A37" s="68" t="s">
        <v>794</v>
      </c>
      <c r="B37" s="74">
        <v>42736</v>
      </c>
      <c r="C37" s="69" t="s">
        <v>883</v>
      </c>
      <c r="D37" s="70">
        <v>42737</v>
      </c>
      <c r="E37" s="68" t="s">
        <v>708</v>
      </c>
      <c r="F37" s="68"/>
      <c r="G37" s="68" t="s">
        <v>709</v>
      </c>
      <c r="H37" s="71">
        <v>25</v>
      </c>
      <c r="I37" s="80">
        <v>4</v>
      </c>
      <c r="J37" s="65"/>
    </row>
    <row r="38" spans="1:18" ht="12.75">
      <c r="A38" s="68" t="s">
        <v>794</v>
      </c>
      <c r="B38" s="74">
        <v>42795</v>
      </c>
      <c r="C38" s="69" t="s">
        <v>710</v>
      </c>
      <c r="D38" s="70">
        <v>42768</v>
      </c>
      <c r="E38" s="68" t="s">
        <v>884</v>
      </c>
      <c r="F38" s="68"/>
      <c r="G38" s="68" t="s">
        <v>711</v>
      </c>
      <c r="H38" s="71">
        <v>150</v>
      </c>
      <c r="I38" s="80">
        <v>4</v>
      </c>
      <c r="J38" s="65"/>
    </row>
    <row r="39" spans="1:18" ht="22.5">
      <c r="A39" s="68" t="s">
        <v>794</v>
      </c>
      <c r="B39" s="74">
        <v>42826</v>
      </c>
      <c r="C39" s="69" t="s">
        <v>712</v>
      </c>
      <c r="D39" s="70">
        <v>42741</v>
      </c>
      <c r="E39" s="68" t="s">
        <v>885</v>
      </c>
      <c r="F39" s="68"/>
      <c r="G39" s="68" t="s">
        <v>713</v>
      </c>
      <c r="H39" s="71">
        <v>100</v>
      </c>
      <c r="I39" s="80">
        <v>4</v>
      </c>
      <c r="J39" s="65"/>
    </row>
    <row r="40" spans="1:18">
      <c r="A40" s="68" t="s">
        <v>794</v>
      </c>
      <c r="B40" s="69" t="s">
        <v>886</v>
      </c>
      <c r="C40" s="69" t="s">
        <v>714</v>
      </c>
      <c r="D40" s="70">
        <v>42829</v>
      </c>
      <c r="E40" s="68" t="s">
        <v>887</v>
      </c>
      <c r="F40" s="68"/>
      <c r="G40" s="68" t="s">
        <v>715</v>
      </c>
      <c r="H40" s="71">
        <v>74.099999999999994</v>
      </c>
      <c r="I40" s="80">
        <v>4</v>
      </c>
    </row>
    <row r="41" spans="1:18">
      <c r="A41" s="68" t="s">
        <v>794</v>
      </c>
      <c r="B41" s="69" t="s">
        <v>888</v>
      </c>
      <c r="C41" s="69" t="s">
        <v>716</v>
      </c>
      <c r="D41" s="70">
        <v>42962</v>
      </c>
      <c r="E41" s="68" t="s">
        <v>1055</v>
      </c>
      <c r="F41" s="68"/>
      <c r="G41" s="68" t="s">
        <v>717</v>
      </c>
      <c r="H41" s="71">
        <v>120</v>
      </c>
      <c r="I41" s="80">
        <v>2</v>
      </c>
    </row>
    <row r="42" spans="1:18" ht="45">
      <c r="A42" s="68" t="s">
        <v>794</v>
      </c>
      <c r="B42" s="69" t="s">
        <v>718</v>
      </c>
      <c r="C42" s="69" t="s">
        <v>718</v>
      </c>
      <c r="D42" s="70">
        <v>42839</v>
      </c>
      <c r="E42" s="68" t="s">
        <v>889</v>
      </c>
      <c r="F42" s="68"/>
      <c r="G42" s="68" t="s">
        <v>719</v>
      </c>
      <c r="H42" s="71">
        <v>80</v>
      </c>
      <c r="I42" s="80">
        <v>3</v>
      </c>
    </row>
    <row r="43" spans="1:18">
      <c r="A43" s="68" t="s">
        <v>794</v>
      </c>
      <c r="B43" s="69" t="s">
        <v>720</v>
      </c>
      <c r="C43" s="69" t="s">
        <v>721</v>
      </c>
      <c r="D43" s="70">
        <v>43050</v>
      </c>
      <c r="E43" s="68" t="s">
        <v>890</v>
      </c>
      <c r="F43" s="68"/>
      <c r="G43" s="68" t="s">
        <v>722</v>
      </c>
      <c r="H43" s="71">
        <v>600</v>
      </c>
      <c r="I43" s="80">
        <v>1</v>
      </c>
    </row>
    <row r="44" spans="1:18" s="75" customFormat="1" ht="22.5">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101.25">
      <c r="A49" s="68" t="s">
        <v>795</v>
      </c>
      <c r="B49" s="69"/>
      <c r="C49" s="69"/>
      <c r="D49" s="70"/>
      <c r="E49" s="68" t="s">
        <v>895</v>
      </c>
      <c r="F49" s="68"/>
      <c r="G49" s="68"/>
      <c r="H49" s="71"/>
      <c r="I49" s="80"/>
      <c r="K49" s="72"/>
      <c r="L49" s="72"/>
      <c r="M49" s="72"/>
      <c r="N49" s="72"/>
      <c r="O49" s="72"/>
      <c r="P49" s="72"/>
      <c r="Q49" s="72"/>
      <c r="R49" s="72"/>
    </row>
    <row r="50" spans="1:18" s="75" customFormat="1">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ht="22.5">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5">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5">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23.75">
      <c r="A56" s="68" t="s">
        <v>749</v>
      </c>
      <c r="B56" s="69"/>
      <c r="C56" s="69"/>
      <c r="D56" s="70"/>
      <c r="E56" s="68" t="s">
        <v>903</v>
      </c>
      <c r="F56" s="68"/>
      <c r="G56" s="68" t="s">
        <v>601</v>
      </c>
      <c r="H56" s="71"/>
      <c r="I56" s="80"/>
      <c r="K56" s="72"/>
      <c r="L56" s="72"/>
      <c r="M56" s="72"/>
      <c r="N56" s="72"/>
      <c r="O56" s="72"/>
      <c r="P56" s="72"/>
      <c r="Q56" s="72"/>
      <c r="R56" s="72"/>
    </row>
    <row r="57" spans="1:18" s="75" customFormat="1" ht="22.5">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5">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c r="A59" s="68" t="s">
        <v>794</v>
      </c>
      <c r="B59" s="69"/>
      <c r="C59" s="69"/>
      <c r="D59" s="70"/>
      <c r="E59" s="68" t="s">
        <v>680</v>
      </c>
      <c r="F59" s="68"/>
      <c r="G59" s="68"/>
      <c r="H59" s="71"/>
      <c r="I59" s="80">
        <v>2</v>
      </c>
      <c r="K59" s="72"/>
      <c r="L59" s="72"/>
      <c r="M59" s="72"/>
      <c r="N59" s="72"/>
      <c r="O59" s="72"/>
      <c r="P59" s="72"/>
      <c r="Q59" s="72"/>
      <c r="R59" s="72"/>
    </row>
    <row r="60" spans="1:18" s="75" customFormat="1">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5">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5">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5">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5">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5">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67.5">
      <c r="A68" s="68" t="s">
        <v>800</v>
      </c>
      <c r="B68" s="69"/>
      <c r="C68" s="69"/>
      <c r="D68" s="70"/>
      <c r="E68" s="68" t="s">
        <v>915</v>
      </c>
      <c r="F68" s="68"/>
      <c r="G68" s="68"/>
      <c r="H68" s="71"/>
      <c r="I68" s="80"/>
      <c r="K68" s="72"/>
      <c r="L68" s="72"/>
      <c r="M68" s="72"/>
      <c r="N68" s="72"/>
      <c r="O68" s="72"/>
      <c r="P68" s="72"/>
      <c r="Q68" s="72"/>
      <c r="R68" s="72"/>
    </row>
    <row r="69" spans="1:18" s="75" customFormat="1">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5">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5">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67.5">
      <c r="A73" s="68" t="s">
        <v>800</v>
      </c>
      <c r="B73" s="69"/>
      <c r="C73" s="69"/>
      <c r="D73" s="70"/>
      <c r="E73" s="68" t="s">
        <v>921</v>
      </c>
      <c r="F73" s="68"/>
      <c r="G73" s="68"/>
      <c r="H73" s="71"/>
      <c r="I73" s="80"/>
      <c r="K73" s="72"/>
      <c r="L73" s="72"/>
      <c r="M73" s="72"/>
      <c r="N73" s="72"/>
      <c r="O73" s="72"/>
      <c r="P73" s="72"/>
      <c r="Q73" s="72"/>
      <c r="R73" s="72"/>
    </row>
    <row r="74" spans="1:18" s="75" customFormat="1" ht="22.5">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3.75">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97" priority="7" stopIfTrue="1">
      <formula>$A8&lt;&gt;""</formula>
    </cfRule>
  </conditionalFormatting>
  <conditionalFormatting sqref="D8:H2883 D2884:D2911">
    <cfRule type="expression" dxfId="396" priority="6" stopIfTrue="1">
      <formula>$A8&lt;&gt;""</formula>
    </cfRule>
  </conditionalFormatting>
  <conditionalFormatting sqref="A8:A2911">
    <cfRule type="expression" dxfId="395" priority="5" stopIfTrue="1">
      <formula>$A8&lt;&gt;""</formula>
    </cfRule>
  </conditionalFormatting>
  <conditionalFormatting sqref="B2884:C2886">
    <cfRule type="expression" dxfId="394" priority="4" stopIfTrue="1">
      <formula>$A2884&lt;&gt;""</formula>
    </cfRule>
  </conditionalFormatting>
  <conditionalFormatting sqref="D2884:H2886">
    <cfRule type="expression" dxfId="393" priority="3" stopIfTrue="1">
      <formula>$A2884&lt;&gt;""</formula>
    </cfRule>
  </conditionalFormatting>
  <conditionalFormatting sqref="A2884:A2886">
    <cfRule type="expression" dxfId="392" priority="2" stopIfTrue="1">
      <formula>$A2884&lt;&gt;""</formula>
    </cfRule>
  </conditionalFormatting>
  <conditionalFormatting sqref="I8:I76">
    <cfRule type="expression" dxfId="39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tabSelected="1" workbookViewId="0">
      <selection activeCell="C1" sqref="C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46" bestFit="1" customWidth="1"/>
    <col min="8" max="16384" width="11.42578125" style="45"/>
  </cols>
  <sheetData>
    <row r="1" spans="1:7" s="42" customFormat="1" ht="35.25" customHeight="1">
      <c r="A1" s="295" t="s">
        <v>637</v>
      </c>
      <c r="B1" s="296"/>
      <c r="C1" s="247">
        <v>43465</v>
      </c>
      <c r="D1" s="41"/>
      <c r="G1" s="43">
        <v>43131</v>
      </c>
    </row>
    <row r="2" spans="1:7" ht="15">
      <c r="A2" s="44"/>
      <c r="B2" s="44"/>
      <c r="G2" s="43">
        <v>43159</v>
      </c>
    </row>
    <row r="3" spans="1:7" ht="14.25">
      <c r="A3" s="46" t="s">
        <v>1024</v>
      </c>
      <c r="B3" s="293" t="str">
        <f>INDEX(Adr!B:B,Doklady!B102+1)</f>
        <v>Slovenský zväz moderného päťboja</v>
      </c>
      <c r="C3" s="293"/>
      <c r="D3" s="293"/>
      <c r="G3" s="43">
        <v>43190</v>
      </c>
    </row>
    <row r="4" spans="1:7" ht="14.25">
      <c r="A4" s="46" t="s">
        <v>632</v>
      </c>
      <c r="B4" s="45" t="str">
        <f>RIGHT("0000"&amp;INDEX(Adr!A:A,Doklady!B102+1),8)</f>
        <v>30788714</v>
      </c>
      <c r="G4" s="43">
        <v>43220</v>
      </c>
    </row>
    <row r="5" spans="1:7" ht="14.25">
      <c r="A5" s="46" t="s">
        <v>633</v>
      </c>
      <c r="B5" s="45" t="str">
        <f>INDEX(Adr!D:D,Doklady!B102+1)&amp;", "&amp;INDEX(Adr!E:E,Doklady!B102+1)</f>
        <v>Junácka 6, Bratislava 3</v>
      </c>
      <c r="G5" s="43">
        <v>43251</v>
      </c>
    </row>
    <row r="6" spans="1:7" ht="14.25">
      <c r="A6" s="46"/>
      <c r="G6" s="43">
        <v>43281</v>
      </c>
    </row>
    <row r="7" spans="1:7" ht="14.25">
      <c r="G7" s="43">
        <v>43312</v>
      </c>
    </row>
    <row r="8" spans="1:7" ht="14.25">
      <c r="G8" s="43">
        <v>43343</v>
      </c>
    </row>
    <row r="9" spans="1:7" ht="22.5">
      <c r="A9" s="47" t="s">
        <v>4</v>
      </c>
      <c r="B9" s="47" t="s">
        <v>4</v>
      </c>
      <c r="C9" s="48" t="s">
        <v>636</v>
      </c>
      <c r="G9" s="43">
        <v>43373</v>
      </c>
    </row>
    <row r="10" spans="1:7" ht="14.25">
      <c r="A10" s="198" t="s">
        <v>7</v>
      </c>
      <c r="B10" s="199" t="s">
        <v>2275</v>
      </c>
      <c r="C10" s="248"/>
      <c r="G10" s="43">
        <v>43404</v>
      </c>
    </row>
    <row r="11" spans="1:7" ht="14.25">
      <c r="A11" s="198" t="s">
        <v>6</v>
      </c>
      <c r="B11" s="199" t="s">
        <v>229</v>
      </c>
      <c r="C11" s="248">
        <v>133540</v>
      </c>
      <c r="G11" s="43">
        <v>43434</v>
      </c>
    </row>
    <row r="12" spans="1:7" ht="14.25">
      <c r="A12" s="198" t="s">
        <v>11</v>
      </c>
      <c r="B12" s="199" t="s">
        <v>230</v>
      </c>
      <c r="C12" s="248"/>
      <c r="G12" s="43">
        <v>43465</v>
      </c>
    </row>
    <row r="13" spans="1:7" ht="14.25">
      <c r="A13" s="198" t="s">
        <v>10</v>
      </c>
      <c r="B13" s="199" t="s">
        <v>231</v>
      </c>
      <c r="C13" s="248"/>
      <c r="G13" s="245"/>
    </row>
    <row r="14" spans="1:7" ht="14.25">
      <c r="A14" s="198" t="s">
        <v>13</v>
      </c>
      <c r="B14" s="199" t="s">
        <v>950</v>
      </c>
      <c r="C14" s="248"/>
      <c r="G14" s="245"/>
    </row>
    <row r="15" spans="1:7" ht="14.25">
      <c r="A15" s="49" t="s">
        <v>634</v>
      </c>
      <c r="B15" s="197"/>
      <c r="C15" s="50">
        <f>SUM(C10:C14)</f>
        <v>133540</v>
      </c>
      <c r="G15" s="245"/>
    </row>
    <row r="16" spans="1:7" ht="14.25">
      <c r="G16" s="245"/>
    </row>
    <row r="17" spans="1:5" ht="72" customHeight="1">
      <c r="A17" s="294" t="s">
        <v>1025</v>
      </c>
      <c r="B17" s="294"/>
      <c r="C17" s="294"/>
      <c r="D17" s="294"/>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9"/>
  <dimension ref="A1:X128"/>
  <sheetViews>
    <sheetView zoomScaleNormal="100" workbookViewId="0">
      <selection activeCell="B11" sqref="B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13" t="s">
        <v>1230</v>
      </c>
      <c r="B1" s="313"/>
      <c r="C1" s="313"/>
      <c r="D1" s="313"/>
      <c r="E1" s="313"/>
      <c r="F1" s="313"/>
      <c r="G1" s="313"/>
    </row>
    <row r="2" spans="1:24" ht="7.5" customHeight="1">
      <c r="C2" s="10"/>
      <c r="D2" s="10"/>
      <c r="E2" s="10"/>
      <c r="F2" s="10"/>
      <c r="G2" s="10"/>
    </row>
    <row r="3" spans="1:24" s="14" customFormat="1" ht="26.1" customHeight="1">
      <c r="B3" s="230" t="s">
        <v>600</v>
      </c>
      <c r="C3" s="314" t="str">
        <f>INDEX(Adr!B2:B167,Doklady!B102)</f>
        <v>Slovenský zväz moderného päťboja</v>
      </c>
      <c r="D3" s="314"/>
      <c r="E3" s="314"/>
      <c r="F3" s="314"/>
      <c r="G3" s="99" t="str">
        <f>Doklady!H100</f>
        <v>V4</v>
      </c>
      <c r="H3" s="129"/>
      <c r="I3" s="130"/>
      <c r="J3" s="130"/>
      <c r="K3" s="130"/>
      <c r="L3" s="130"/>
      <c r="M3" s="130"/>
      <c r="N3" s="130"/>
      <c r="O3" s="130"/>
      <c r="P3" s="130"/>
      <c r="Q3" s="130"/>
      <c r="R3" s="130"/>
      <c r="S3" s="129"/>
      <c r="T3" s="129"/>
      <c r="U3" s="129"/>
      <c r="V3" s="129"/>
      <c r="W3" s="129"/>
      <c r="X3" s="129"/>
    </row>
    <row r="4" spans="1:24" s="14" customFormat="1" ht="12.75">
      <c r="B4" s="98" t="s">
        <v>632</v>
      </c>
      <c r="C4" s="100" t="str">
        <f>INDEX(Adr!A2:A240,Doklady!B102)</f>
        <v>30788714</v>
      </c>
      <c r="G4" s="99">
        <f>Doklady!H101</f>
        <v>43355</v>
      </c>
      <c r="H4" s="129"/>
      <c r="I4" s="130"/>
      <c r="J4" s="130"/>
      <c r="K4" s="130"/>
      <c r="L4" s="130"/>
      <c r="M4" s="130"/>
      <c r="N4" s="130"/>
      <c r="O4" s="130"/>
      <c r="P4" s="130"/>
      <c r="Q4" s="130"/>
      <c r="R4" s="130"/>
      <c r="S4" s="129"/>
      <c r="T4" s="129"/>
      <c r="U4" s="129"/>
      <c r="V4" s="129"/>
      <c r="W4" s="129"/>
      <c r="X4" s="129"/>
    </row>
    <row r="5" spans="1:24" s="14" customFormat="1" ht="12.75">
      <c r="B5" s="98" t="s">
        <v>941</v>
      </c>
      <c r="C5" s="14" t="str">
        <f>INDEX(Adr!C2:C240,Doklady!B102)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633</v>
      </c>
      <c r="C6" s="14" t="str">
        <f>INDEX(Adr!D2:D240,Doklady!B102)&amp;", "&amp;INDEX(Adr!E2:E240,Doklady!B102)&amp;", "&amp;INDEX(Adr!F2:F240,Doklady!B102)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942</v>
      </c>
      <c r="C9" s="181" t="s">
        <v>978</v>
      </c>
      <c r="D9" s="181" t="s">
        <v>1027</v>
      </c>
      <c r="E9" s="315" t="s">
        <v>979</v>
      </c>
      <c r="F9" s="316"/>
      <c r="H9" s="10"/>
      <c r="J9" s="173"/>
      <c r="K9" s="173"/>
      <c r="L9" s="173"/>
      <c r="M9" s="173"/>
      <c r="N9" s="173"/>
      <c r="O9" s="173"/>
      <c r="P9" s="173"/>
      <c r="Q9" s="173"/>
    </row>
    <row r="10" spans="1:24" ht="18">
      <c r="A10" s="103" t="s">
        <v>7</v>
      </c>
      <c r="B10" s="104" t="s">
        <v>2275</v>
      </c>
      <c r="C10" s="182">
        <f>SUMIF(FP!J:J,Doklady!$B$1&amp;A10,FP!D:D)</f>
        <v>0</v>
      </c>
      <c r="D10" s="182">
        <f>C10-E10</f>
        <v>0</v>
      </c>
      <c r="E10" s="301">
        <f>SUMIF(I:I,A10,G:G)</f>
        <v>0</v>
      </c>
      <c r="F10" s="302"/>
      <c r="H10" s="10"/>
      <c r="J10" s="175" t="s">
        <v>961</v>
      </c>
      <c r="K10" s="173"/>
      <c r="L10" s="173"/>
      <c r="M10" s="173"/>
      <c r="N10" s="173"/>
      <c r="O10" s="173"/>
      <c r="P10" s="173"/>
      <c r="Q10" s="173"/>
    </row>
    <row r="11" spans="1:24" ht="18">
      <c r="A11" s="103" t="s">
        <v>6</v>
      </c>
      <c r="B11" s="104" t="s">
        <v>229</v>
      </c>
      <c r="C11" s="182">
        <f>SUMIF(FP!J:J,Doklady!$B$1&amp;A11,FP!D:D)</f>
        <v>133540</v>
      </c>
      <c r="D11" s="182">
        <f>DSUM(Doklady!A103:I10006,"GGG",J10:J14)</f>
        <v>133540</v>
      </c>
      <c r="E11" s="317">
        <v>0</v>
      </c>
      <c r="F11" s="318"/>
      <c r="H11" s="249" t="s">
        <v>1242</v>
      </c>
      <c r="J11" s="175" t="str">
        <f>J40</f>
        <v>a - moderný päťboj - bežné transfery</v>
      </c>
      <c r="K11" s="173"/>
      <c r="L11" s="173"/>
      <c r="M11" s="173"/>
      <c r="N11" s="173"/>
      <c r="O11" s="173"/>
      <c r="P11" s="173"/>
      <c r="Q11" s="173"/>
    </row>
    <row r="12" spans="1:24" ht="18">
      <c r="A12" s="103" t="s">
        <v>11</v>
      </c>
      <c r="B12" s="104" t="s">
        <v>230</v>
      </c>
      <c r="C12" s="182">
        <f>SUMIF(FP!J:J,Doklady!$B$1&amp;A12,FP!D:D)</f>
        <v>0</v>
      </c>
      <c r="D12" s="182">
        <f>C12-E12</f>
        <v>0</v>
      </c>
      <c r="E12" s="301">
        <f>SUMIF(I:I,A12,G:G)</f>
        <v>0</v>
      </c>
      <c r="F12" s="302"/>
      <c r="H12" s="250" t="s">
        <v>1254</v>
      </c>
      <c r="J12" s="231" t="str">
        <f>J41</f>
        <v>a - orientačné športy - bežné transfery</v>
      </c>
      <c r="L12" s="173"/>
      <c r="M12" s="173"/>
      <c r="N12" s="173"/>
      <c r="O12" s="173"/>
      <c r="P12" s="173"/>
      <c r="Q12" s="173"/>
    </row>
    <row r="13" spans="1:24" ht="18">
      <c r="A13" s="103" t="s">
        <v>10</v>
      </c>
      <c r="B13" s="104" t="s">
        <v>231</v>
      </c>
      <c r="C13" s="182">
        <f>SUMIF(FP!J:J,Doklady!$B$1&amp;A13,FP!D:D)</f>
        <v>0</v>
      </c>
      <c r="D13" s="182">
        <f>C13-E13</f>
        <v>0</v>
      </c>
      <c r="E13" s="301">
        <f>SUMIF(I:I,A13,G:G)</f>
        <v>0</v>
      </c>
      <c r="F13" s="302"/>
      <c r="H13" s="10"/>
      <c r="J13" s="231">
        <f>J45</f>
        <v>2</v>
      </c>
      <c r="L13" s="173"/>
      <c r="M13" s="173"/>
      <c r="N13" s="173"/>
      <c r="O13" s="173"/>
      <c r="P13" s="173"/>
      <c r="Q13" s="173"/>
    </row>
    <row r="14" spans="1:24" ht="18.75" thickBot="1">
      <c r="A14" s="103" t="s">
        <v>13</v>
      </c>
      <c r="B14" s="104" t="s">
        <v>950</v>
      </c>
      <c r="C14" s="182">
        <f>SUMIF(FP!J:J,Doklady!$B$1&amp;A14,FP!D:D)</f>
        <v>0</v>
      </c>
      <c r="D14" s="182">
        <f>C14-E14</f>
        <v>0</v>
      </c>
      <c r="E14" s="299">
        <f>SUMIF(I:I,A14,G:G)</f>
        <v>0</v>
      </c>
      <c r="F14" s="300"/>
      <c r="H14" s="10"/>
      <c r="J14" s="231" t="str">
        <f>J46</f>
        <v>a - orientačné športy - bežné transfery</v>
      </c>
      <c r="L14" s="173"/>
      <c r="M14" s="173"/>
      <c r="N14" s="173"/>
      <c r="O14" s="173"/>
      <c r="P14" s="173"/>
      <c r="Q14" s="173"/>
    </row>
    <row r="15" spans="1:24" ht="5.25" customHeight="1" thickTop="1">
      <c r="G15" s="14"/>
    </row>
    <row r="16" spans="1:24" s="14" customFormat="1" ht="12.75">
      <c r="A16" s="172" t="s">
        <v>3</v>
      </c>
      <c r="B16" s="309" t="s">
        <v>971</v>
      </c>
      <c r="C16" s="310"/>
      <c r="D16" s="310"/>
      <c r="E16" s="310"/>
      <c r="F16" s="311"/>
      <c r="G16" s="202" t="s">
        <v>1026</v>
      </c>
      <c r="H16" s="129"/>
      <c r="I16" s="130"/>
      <c r="J16" s="130"/>
      <c r="K16" s="130"/>
      <c r="L16" s="130"/>
      <c r="M16" s="130"/>
      <c r="N16" s="130"/>
      <c r="O16" s="130"/>
      <c r="P16" s="130"/>
      <c r="Q16" s="130"/>
      <c r="R16" s="130"/>
      <c r="S16" s="129"/>
      <c r="T16" s="129"/>
      <c r="U16" s="129"/>
      <c r="V16" s="129"/>
      <c r="W16" s="129"/>
      <c r="X16" s="129"/>
    </row>
    <row r="17" spans="1:18">
      <c r="A17" s="170" t="s">
        <v>233</v>
      </c>
      <c r="B17" s="303" t="s">
        <v>1243</v>
      </c>
      <c r="C17" s="304"/>
      <c r="D17" s="304"/>
      <c r="E17" s="304"/>
      <c r="F17" s="305"/>
      <c r="G17" s="107">
        <f>SUMIF(FP!I:I,Doklady!$B$1&amp;A17,FP!D:D)</f>
        <v>133540</v>
      </c>
      <c r="R17" s="131"/>
    </row>
    <row r="18" spans="1:18">
      <c r="A18" s="200" t="s">
        <v>234</v>
      </c>
      <c r="B18" s="303" t="s">
        <v>1244</v>
      </c>
      <c r="C18" s="304"/>
      <c r="D18" s="304"/>
      <c r="E18" s="304"/>
      <c r="F18" s="305"/>
      <c r="G18" s="107">
        <f>SUMIF(FP!I:I,Doklady!$B$1&amp;A18,FP!D:D)</f>
        <v>0</v>
      </c>
    </row>
    <row r="19" spans="1:18">
      <c r="A19" s="201" t="s">
        <v>235</v>
      </c>
      <c r="B19" s="303" t="s">
        <v>1245</v>
      </c>
      <c r="C19" s="304"/>
      <c r="D19" s="304"/>
      <c r="E19" s="304"/>
      <c r="F19" s="305"/>
      <c r="G19" s="107">
        <f>SUMIF(FP!I:I,Doklady!$B$1&amp;A19,FP!D:D)</f>
        <v>0</v>
      </c>
    </row>
    <row r="20" spans="1:18">
      <c r="A20" s="170" t="s">
        <v>236</v>
      </c>
      <c r="B20" s="303" t="s">
        <v>1246</v>
      </c>
      <c r="C20" s="304"/>
      <c r="D20" s="304"/>
      <c r="E20" s="304"/>
      <c r="F20" s="305"/>
      <c r="G20" s="107">
        <f>SUMIF(FP!I:I,Doklady!$B$1&amp;A20,FP!D:D)</f>
        <v>0</v>
      </c>
      <c r="R20" s="131"/>
    </row>
    <row r="21" spans="1:18">
      <c r="A21" s="170" t="s">
        <v>237</v>
      </c>
      <c r="B21" s="303" t="s">
        <v>1247</v>
      </c>
      <c r="C21" s="304"/>
      <c r="D21" s="304"/>
      <c r="E21" s="304"/>
      <c r="F21" s="305"/>
      <c r="G21" s="107">
        <f>SUMIF(FP!I:I,Doklady!$B$1&amp;A21,FP!D:D)</f>
        <v>0</v>
      </c>
      <c r="R21" s="131"/>
    </row>
    <row r="22" spans="1:18">
      <c r="A22" s="170" t="s">
        <v>238</v>
      </c>
      <c r="B22" s="303" t="s">
        <v>1248</v>
      </c>
      <c r="C22" s="304"/>
      <c r="D22" s="304"/>
      <c r="E22" s="304"/>
      <c r="F22" s="305"/>
      <c r="G22" s="107">
        <f>SUMIF(FP!I:I,Doklady!$B$1&amp;A22,FP!D:D)</f>
        <v>0</v>
      </c>
      <c r="R22" s="131"/>
    </row>
    <row r="23" spans="1:18">
      <c r="A23" s="170" t="s">
        <v>239</v>
      </c>
      <c r="B23" s="303" t="s">
        <v>1249</v>
      </c>
      <c r="C23" s="304"/>
      <c r="D23" s="304"/>
      <c r="E23" s="304"/>
      <c r="F23" s="305"/>
      <c r="G23" s="107">
        <f>SUMIF(FP!I:I,Doklady!$B$1&amp;A23,FP!D:D)</f>
        <v>0</v>
      </c>
      <c r="R23" s="131"/>
    </row>
    <row r="24" spans="1:18">
      <c r="A24" s="170" t="s">
        <v>240</v>
      </c>
      <c r="B24" s="303" t="s">
        <v>1250</v>
      </c>
      <c r="C24" s="304"/>
      <c r="D24" s="304"/>
      <c r="E24" s="304"/>
      <c r="F24" s="305"/>
      <c r="G24" s="107">
        <f>SUMIF(FP!I:I,Doklady!$B$1&amp;A24,FP!D:D)</f>
        <v>0</v>
      </c>
      <c r="R24" s="131"/>
    </row>
    <row r="25" spans="1:18">
      <c r="A25" s="170" t="s">
        <v>241</v>
      </c>
      <c r="B25" s="303" t="s">
        <v>1251</v>
      </c>
      <c r="C25" s="304"/>
      <c r="D25" s="304"/>
      <c r="E25" s="304"/>
      <c r="F25" s="305"/>
      <c r="G25" s="107">
        <f>SUMIF(FP!I:I,Doklady!$B$1&amp;A25,FP!D:D)</f>
        <v>0</v>
      </c>
      <c r="R25" s="131"/>
    </row>
    <row r="26" spans="1:18">
      <c r="A26" s="170" t="s">
        <v>242</v>
      </c>
      <c r="B26" s="303" t="s">
        <v>1252</v>
      </c>
      <c r="C26" s="304"/>
      <c r="D26" s="304"/>
      <c r="E26" s="304"/>
      <c r="F26" s="305"/>
      <c r="G26" s="107">
        <f>SUMIF(FP!I:I,Doklady!$B$1&amp;A26,FP!D:D)</f>
        <v>0</v>
      </c>
      <c r="R26" s="131"/>
    </row>
    <row r="27" spans="1:18">
      <c r="A27" s="170" t="s">
        <v>243</v>
      </c>
      <c r="B27" s="303" t="s">
        <v>1873</v>
      </c>
      <c r="C27" s="304"/>
      <c r="D27" s="304"/>
      <c r="E27" s="304"/>
      <c r="F27" s="305"/>
      <c r="G27" s="107">
        <f>SUMIF(FP!I:I,Doklady!$B$1&amp;A27,FP!D:D)</f>
        <v>0</v>
      </c>
      <c r="R27" s="131"/>
    </row>
    <row r="28" spans="1:18">
      <c r="A28" s="170" t="s">
        <v>244</v>
      </c>
      <c r="B28" s="303" t="s">
        <v>1874</v>
      </c>
      <c r="C28" s="304"/>
      <c r="D28" s="304"/>
      <c r="E28" s="304"/>
      <c r="F28" s="305"/>
      <c r="G28" s="107">
        <f>SUMIF(FP!I:I,Doklady!$B$1&amp;A28,FP!D:D)</f>
        <v>0</v>
      </c>
      <c r="R28" s="131"/>
    </row>
    <row r="29" spans="1:18">
      <c r="A29" s="170" t="s">
        <v>245</v>
      </c>
      <c r="B29" s="303" t="s">
        <v>2285</v>
      </c>
      <c r="C29" s="304"/>
      <c r="D29" s="304"/>
      <c r="E29" s="304"/>
      <c r="F29" s="305"/>
      <c r="G29" s="107">
        <f>SUMIF(FP!I:I,Doklady!$B$1&amp;A29,FP!D:D)</f>
        <v>0</v>
      </c>
      <c r="R29" s="131"/>
    </row>
    <row r="30" spans="1:18">
      <c r="A30" s="170" t="s">
        <v>246</v>
      </c>
      <c r="B30" s="303" t="s">
        <v>2286</v>
      </c>
      <c r="C30" s="304"/>
      <c r="D30" s="304"/>
      <c r="E30" s="304"/>
      <c r="F30" s="305"/>
      <c r="G30" s="107">
        <f>SUMIF(FP!I:I,Doklady!$B$1&amp;A30,FP!D:D)</f>
        <v>0</v>
      </c>
      <c r="R30" s="131"/>
    </row>
    <row r="31" spans="1:18">
      <c r="A31" s="170" t="s">
        <v>247</v>
      </c>
      <c r="B31" s="303" t="s">
        <v>2287</v>
      </c>
      <c r="C31" s="304"/>
      <c r="D31" s="304"/>
      <c r="E31" s="304"/>
      <c r="F31" s="305"/>
      <c r="G31" s="107">
        <f>SUMIF(FP!I:I,Doklady!$B$1&amp;A31,FP!D:D)</f>
        <v>0</v>
      </c>
      <c r="R31" s="131"/>
    </row>
    <row r="32" spans="1:18">
      <c r="A32" s="170" t="s">
        <v>248</v>
      </c>
      <c r="B32" s="303" t="s">
        <v>2288</v>
      </c>
      <c r="C32" s="304"/>
      <c r="D32" s="304"/>
      <c r="E32" s="304"/>
      <c r="F32" s="305"/>
      <c r="G32" s="107">
        <f>SUMIF(FP!I:I,Doklady!$B$1&amp;A32,FP!D:D)</f>
        <v>0</v>
      </c>
      <c r="R32" s="131"/>
    </row>
    <row r="33" spans="1:18" hidden="1">
      <c r="A33" s="170" t="s">
        <v>242</v>
      </c>
      <c r="B33" s="306"/>
      <c r="C33" s="307"/>
      <c r="D33" s="307"/>
      <c r="E33" s="307"/>
      <c r="F33" s="308"/>
      <c r="H33" s="10"/>
      <c r="I33" s="10"/>
    </row>
    <row r="35" spans="1:18" ht="12.75">
      <c r="A35" s="176" t="s">
        <v>977</v>
      </c>
      <c r="B35" s="176"/>
      <c r="C35" s="177"/>
      <c r="D35" s="177"/>
      <c r="E35" s="177"/>
      <c r="F35" s="177"/>
      <c r="G35" s="177"/>
    </row>
    <row r="36" spans="1:18" ht="3.75" customHeight="1"/>
    <row r="37" spans="1:18" ht="33.75">
      <c r="A37" s="101" t="s">
        <v>3</v>
      </c>
      <c r="B37" s="101" t="str">
        <f>"Šport "&amp;I39</f>
        <v>Šport moderný päťboj</v>
      </c>
      <c r="C37" s="102" t="s">
        <v>980</v>
      </c>
      <c r="D37" s="102" t="s">
        <v>981</v>
      </c>
      <c r="E37" s="102" t="s">
        <v>982</v>
      </c>
      <c r="F37" s="102" t="s">
        <v>983</v>
      </c>
      <c r="G37" s="101" t="s">
        <v>634</v>
      </c>
      <c r="J37" s="128">
        <f>COUNTIF(FP!I:I,Doklady!B1&amp;"a")</f>
        <v>1</v>
      </c>
    </row>
    <row r="38" spans="1:18">
      <c r="A38" s="170" t="s">
        <v>233</v>
      </c>
      <c r="B38" s="171" t="s">
        <v>969</v>
      </c>
      <c r="C38" s="120">
        <f>G38*0.15</f>
        <v>20031</v>
      </c>
      <c r="D38" s="120">
        <f>G38*0.2</f>
        <v>26708</v>
      </c>
      <c r="E38" s="120">
        <f>G38*0.25</f>
        <v>33385</v>
      </c>
      <c r="F38" s="120">
        <f>G38*0.15</f>
        <v>20031</v>
      </c>
      <c r="G38" s="107">
        <f>SUMIF(FP!K:K,Spolu!I39,FP!D:D)</f>
        <v>133540</v>
      </c>
      <c r="R38" s="131"/>
    </row>
    <row r="39" spans="1:18">
      <c r="A39" s="170" t="s">
        <v>233</v>
      </c>
      <c r="B39" s="171" t="s">
        <v>970</v>
      </c>
      <c r="C39" s="120">
        <f>DSUM(Doklady!A103:I10006,"GGG",Spolu!J39:K40)</f>
        <v>36678.020000000004</v>
      </c>
      <c r="D39" s="120">
        <f>DSUM(Doklady!A103:I10006,"GGG",Spolu!L39:M40)</f>
        <v>38781.550000000003</v>
      </c>
      <c r="E39" s="120">
        <f>DSUM(Doklady!A103:I10006,"GGG",Spolu!N39:O40)</f>
        <v>45833.489999999983</v>
      </c>
      <c r="F39" s="120">
        <f>DSUM(Doklady!A103:I10006,"GGG",Spolu!P39:Q40)</f>
        <v>12246.939999999991</v>
      </c>
      <c r="G39" s="178"/>
      <c r="I39" s="128" t="str">
        <f>IF(J37&gt;0,INDEX(FP!K:K,Doklady!B2),".")</f>
        <v>moderný päťboj</v>
      </c>
      <c r="J39" s="175" t="s">
        <v>961</v>
      </c>
      <c r="K39" s="175" t="s">
        <v>968</v>
      </c>
      <c r="L39" s="175" t="s">
        <v>961</v>
      </c>
      <c r="M39" s="175" t="s">
        <v>968</v>
      </c>
      <c r="N39" s="175" t="s">
        <v>961</v>
      </c>
      <c r="O39" s="175" t="s">
        <v>968</v>
      </c>
      <c r="P39" s="175" t="s">
        <v>961</v>
      </c>
      <c r="Q39" s="175" t="s">
        <v>968</v>
      </c>
      <c r="R39" s="131"/>
    </row>
    <row r="40" spans="1:18" ht="10.5" customHeight="1">
      <c r="A40" s="170" t="s">
        <v>233</v>
      </c>
      <c r="B40" s="179" t="s">
        <v>1067</v>
      </c>
      <c r="C40" s="120">
        <f>MAX(C38-C39,0)</f>
        <v>0</v>
      </c>
      <c r="D40" s="120">
        <f>MAX(D38-D39,0)</f>
        <v>0</v>
      </c>
      <c r="E40" s="120">
        <f>MAX(E38-E39,0)</f>
        <v>0</v>
      </c>
      <c r="F40" s="120">
        <f>MIN(G38,MAX(-F38+F39,0))</f>
        <v>0</v>
      </c>
      <c r="G40" s="180">
        <f>MIN(C40+D40+E40+F40,G38)</f>
        <v>0</v>
      </c>
      <c r="J40" s="175" t="str">
        <f>IF(J37&gt;0,"a - "&amp;INDEX(FP!C:C,Doklady!B2),2)</f>
        <v>a - moderný päťboj - bežné transfery</v>
      </c>
      <c r="K40" s="175">
        <v>1</v>
      </c>
      <c r="L40" s="175" t="str">
        <f>IF(J37&gt;0,"a - "&amp;INDEX(FP!C:C,Doklady!B2),2)</f>
        <v>a - moderný päťboj - bežné transfery</v>
      </c>
      <c r="M40" s="175">
        <v>2</v>
      </c>
      <c r="N40" s="175" t="str">
        <f>IF(J37&gt;0,"a - "&amp;INDEX(FP!C:C,Doklady!B2),2)</f>
        <v>a - moderný päťboj - bežné transfery</v>
      </c>
      <c r="O40" s="175">
        <v>3</v>
      </c>
      <c r="P40" s="175" t="str">
        <f>IF(J37&gt;0,"a - "&amp;INDEX(FP!C:C,Doklady!B2),2)</f>
        <v>a - moderný päťboj - bežné transfery</v>
      </c>
      <c r="Q40" s="175">
        <v>4</v>
      </c>
      <c r="R40" s="131"/>
    </row>
    <row r="41" spans="1:18" ht="10.5" customHeight="1">
      <c r="A41" s="166"/>
      <c r="B41" s="167"/>
      <c r="C41" s="168"/>
      <c r="D41" s="168"/>
      <c r="E41" s="168"/>
      <c r="F41" s="168"/>
      <c r="G41" s="165"/>
      <c r="J41" s="175" t="str">
        <f>IF(J37&gt;0,"a - "&amp;INDEX(FP!C:C,Doklady!B2+1),2)</f>
        <v>a - orientačné športy - bežné transfery</v>
      </c>
      <c r="K41" s="175">
        <v>1</v>
      </c>
      <c r="L41" s="175" t="str">
        <f>IF(J37&gt;0,"a - "&amp;INDEX(FP!C:C,Doklady!B2+1),2)</f>
        <v>a - orientačné športy - bežné transfery</v>
      </c>
      <c r="M41" s="175">
        <v>2</v>
      </c>
      <c r="N41" s="175" t="str">
        <f>IF(J37&gt;0,"a - "&amp;INDEX(FP!C:C,Doklady!B2+1),2)</f>
        <v>a - orientačné športy - bežné transfery</v>
      </c>
      <c r="O41" s="175">
        <v>3</v>
      </c>
      <c r="P41" s="175" t="str">
        <f>IF(J37&gt;0,"a - "&amp;INDEX(FP!C:C,Doklady!B2+1),2)</f>
        <v>a - orientačné športy - bežné transfery</v>
      </c>
      <c r="Q41" s="175">
        <v>4</v>
      </c>
      <c r="R41" s="131"/>
    </row>
    <row r="42" spans="1:18" ht="33.75">
      <c r="A42" s="101" t="s">
        <v>3</v>
      </c>
      <c r="B42" s="101" t="str">
        <f>IF(J37&gt;2,"Šport "&amp;INDEX(FP!K:K,Doklady!B2+2),"Šport "&amp;I44)</f>
        <v>Šport .</v>
      </c>
      <c r="C42" s="102" t="s">
        <v>980</v>
      </c>
      <c r="D42" s="102" t="s">
        <v>981</v>
      </c>
      <c r="E42" s="102" t="s">
        <v>982</v>
      </c>
      <c r="F42" s="102" t="s">
        <v>983</v>
      </c>
      <c r="G42" s="101" t="s">
        <v>634</v>
      </c>
      <c r="J42" s="128">
        <f>J37-2</f>
        <v>-1</v>
      </c>
      <c r="R42" s="131"/>
    </row>
    <row r="43" spans="1:18">
      <c r="A43" s="170" t="s">
        <v>233</v>
      </c>
      <c r="B43" s="171" t="s">
        <v>969</v>
      </c>
      <c r="C43" s="120">
        <f>G43*0.15</f>
        <v>0</v>
      </c>
      <c r="D43" s="120">
        <f>G43*0.2</f>
        <v>0</v>
      </c>
      <c r="E43" s="120">
        <f>G43*0.25</f>
        <v>0</v>
      </c>
      <c r="F43" s="120">
        <f>G43*0.15</f>
        <v>0</v>
      </c>
      <c r="G43" s="107">
        <f>SUMIF(FP!K:K,I44,FP!D:D)</f>
        <v>0</v>
      </c>
      <c r="R43" s="131"/>
    </row>
    <row r="44" spans="1:18">
      <c r="A44" s="170" t="s">
        <v>233</v>
      </c>
      <c r="B44" s="171" t="s">
        <v>970</v>
      </c>
      <c r="C44" s="120">
        <f>DSUM(Doklady!A103:I10006,"GGG",Spolu!J44:K46)</f>
        <v>0</v>
      </c>
      <c r="D44" s="120">
        <f>DSUM(Doklady!A103:I10006,"GGG",Spolu!L44:M46)</f>
        <v>0</v>
      </c>
      <c r="E44" s="120">
        <f>DSUM(Doklady!A103:I10006,"GGG",Spolu!N44:O46)</f>
        <v>0</v>
      </c>
      <c r="F44" s="120">
        <f>DSUM(Doklady!A103:I10006,"GGG",Spolu!P44:Q46)</f>
        <v>0</v>
      </c>
      <c r="G44" s="178"/>
      <c r="I44" s="128" t="str">
        <f>IF(J37&gt;1,INDEX(FP!K:K,Doklady!B2+1),".")</f>
        <v>.</v>
      </c>
      <c r="J44" s="175" t="s">
        <v>961</v>
      </c>
      <c r="K44" s="175" t="s">
        <v>968</v>
      </c>
      <c r="L44" s="175" t="s">
        <v>961</v>
      </c>
      <c r="M44" s="175" t="s">
        <v>968</v>
      </c>
      <c r="N44" s="175" t="s">
        <v>961</v>
      </c>
      <c r="O44" s="175" t="s">
        <v>968</v>
      </c>
      <c r="P44" s="175" t="s">
        <v>961</v>
      </c>
      <c r="Q44" s="175" t="s">
        <v>968</v>
      </c>
      <c r="R44" s="131"/>
    </row>
    <row r="45" spans="1:18">
      <c r="A45" s="170" t="s">
        <v>233</v>
      </c>
      <c r="B45" s="179" t="s">
        <v>1067</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orientačné športy - bežné transfery</v>
      </c>
      <c r="K46" s="175">
        <v>1</v>
      </c>
      <c r="L46" s="175" t="str">
        <f>+L41</f>
        <v>a - orientačné športy - bežné transfery</v>
      </c>
      <c r="M46" s="175">
        <v>2</v>
      </c>
      <c r="N46" s="175" t="str">
        <f>+N41</f>
        <v>a - orientačné športy - bežné transfery</v>
      </c>
      <c r="O46" s="175">
        <v>3</v>
      </c>
      <c r="P46" s="175" t="str">
        <f>+P41</f>
        <v>a - orientačné športy - bežné transfery</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12" t="s">
        <v>1054</v>
      </c>
      <c r="B49" s="312"/>
      <c r="C49" s="312"/>
      <c r="D49" s="312"/>
      <c r="E49" s="312"/>
      <c r="F49" s="312"/>
      <c r="G49" s="312"/>
      <c r="R49" s="131"/>
    </row>
    <row r="50" spans="1:18">
      <c r="A50" s="166"/>
      <c r="B50" s="167"/>
      <c r="C50" s="165"/>
      <c r="D50" s="169"/>
      <c r="E50" s="169"/>
      <c r="F50" s="169"/>
      <c r="G50" s="169"/>
      <c r="R50" s="131"/>
    </row>
    <row r="51" spans="1:18" ht="22.5">
      <c r="A51" s="106" t="s">
        <v>3</v>
      </c>
      <c r="B51" s="101" t="s">
        <v>948</v>
      </c>
      <c r="C51" s="102" t="s">
        <v>955</v>
      </c>
      <c r="D51" s="102" t="s">
        <v>951</v>
      </c>
      <c r="E51" s="102" t="s">
        <v>959</v>
      </c>
      <c r="F51" s="102" t="s">
        <v>954</v>
      </c>
      <c r="G51" s="102" t="s">
        <v>956</v>
      </c>
      <c r="I51" s="128" t="s">
        <v>4</v>
      </c>
      <c r="J51" s="128" t="s">
        <v>972</v>
      </c>
      <c r="K51" s="128" t="s">
        <v>975</v>
      </c>
    </row>
    <row r="52" spans="1:18" ht="12" customHeight="1">
      <c r="A52" s="115" t="str">
        <f>Doklady!D1</f>
        <v>a</v>
      </c>
      <c r="B52" s="174" t="str">
        <f>Doklady!G1</f>
        <v>moderný päťboj - bežné transfery</v>
      </c>
      <c r="C52" s="107">
        <f>IF(A52&lt;&gt;"",INDEX(FP!D:D,Doklady!B$2+(ROW()-52)),"")</f>
        <v>133540</v>
      </c>
      <c r="D52" s="107">
        <f>IF(A52&lt;&gt;"",Doklady!H1-Doklady!I1,"")</f>
        <v>133540</v>
      </c>
      <c r="E52" s="107">
        <f>IF(A52&lt;&gt;"",MIN(D52,C52)*Doklady!C1/(1-Doklady!C1),"")</f>
        <v>0</v>
      </c>
      <c r="F52" s="105">
        <f>IF(A52&lt;&gt;"",Doklady!I1,"")</f>
        <v>0</v>
      </c>
      <c r="G52" s="107">
        <f>IF(A52&lt;&gt;"",IF(D52&lt;C52,C52-D52,0)+IF(F52&lt;E52,E52-F52,0),0)</f>
        <v>0</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2283</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1875</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946</v>
      </c>
      <c r="B124" s="14"/>
      <c r="C124" s="108"/>
      <c r="D124" s="108"/>
      <c r="E124" s="108"/>
      <c r="F124" s="108"/>
      <c r="G124" s="108"/>
      <c r="H124" s="129"/>
    </row>
    <row r="125" spans="1:24" ht="12.75">
      <c r="A125" s="14"/>
      <c r="B125" s="14"/>
      <c r="C125" s="108"/>
      <c r="D125" s="108"/>
      <c r="E125" s="108"/>
      <c r="F125" s="108"/>
      <c r="G125" s="108"/>
      <c r="H125" s="129"/>
    </row>
    <row r="126" spans="1:24" ht="12.75">
      <c r="A126" s="14" t="s">
        <v>957</v>
      </c>
      <c r="B126" s="14"/>
      <c r="C126" s="108"/>
      <c r="D126" s="108"/>
      <c r="E126" s="108"/>
      <c r="F126" s="108"/>
      <c r="G126" s="108"/>
      <c r="H126" s="129"/>
    </row>
    <row r="127" spans="1:24" ht="47.25" customHeight="1">
      <c r="A127" s="14"/>
      <c r="B127" s="14"/>
      <c r="C127" s="297"/>
      <c r="D127" s="297"/>
      <c r="E127" s="297"/>
      <c r="F127" s="297"/>
      <c r="G127" s="297"/>
      <c r="H127" s="129"/>
    </row>
    <row r="128" spans="1:24" ht="45" customHeight="1">
      <c r="A128" s="14"/>
      <c r="B128" s="14"/>
      <c r="C128" s="298" t="s">
        <v>947</v>
      </c>
      <c r="D128" s="298"/>
      <c r="E128" s="298"/>
      <c r="F128" s="298"/>
      <c r="G128" s="298"/>
      <c r="H128" s="129"/>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390" priority="13" stopIfTrue="1" operator="lessThanOrEqual">
      <formula>0</formula>
    </cfRule>
    <cfRule type="cellIs" dxfId="389" priority="14" stopIfTrue="1" operator="greaterThan">
      <formula>0</formula>
    </cfRule>
  </conditionalFormatting>
  <conditionalFormatting sqref="G52:G117">
    <cfRule type="cellIs" dxfId="388" priority="10" stopIfTrue="1" operator="equal">
      <formula>0</formula>
    </cfRule>
    <cfRule type="cellIs" dxfId="387" priority="11" stopIfTrue="1" operator="greaterThan">
      <formula>0</formula>
    </cfRule>
  </conditionalFormatting>
  <conditionalFormatting sqref="E9:F9">
    <cfRule type="expression" dxfId="386" priority="8" stopIfTrue="1">
      <formula>SUM($E$10:$F$14)&gt;0</formula>
    </cfRule>
  </conditionalFormatting>
  <conditionalFormatting sqref="D52:D117">
    <cfRule type="expression" dxfId="385" priority="3" stopIfTrue="1">
      <formula>$C52&lt;&gt;$D52</formula>
    </cfRule>
  </conditionalFormatting>
  <conditionalFormatting sqref="D52:D117">
    <cfRule type="expression" dxfId="384"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5.xml><?xml version="1.0" encoding="utf-8"?>
<worksheet xmlns="http://schemas.openxmlformats.org/spreadsheetml/2006/main" xmlns:r="http://schemas.openxmlformats.org/officeDocument/2006/relationships">
  <sheetPr codeName="Hárok3"/>
  <dimension ref="A1:X5006"/>
  <sheetViews>
    <sheetView topLeftCell="A100" zoomScaleNormal="100" workbookViewId="0">
      <selection activeCell="A366" sqref="A366"/>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59" t="str">
        <f>IF(ROW()&lt;=B$3,INDEX(FP!F:F,B$2+ROW()-1)&amp;" - "&amp;INDEX(FP!C:C,B$2+ROW()-1),"")</f>
        <v>a - moderný päťboj - bežné transfery</v>
      </c>
      <c r="B1" s="162" t="str">
        <f>INDEX(Adr!A:A,B102+1)</f>
        <v>30788714</v>
      </c>
      <c r="C1" s="160">
        <f>IF(ROW()&lt;=B$3,INDEX(FP!E:E,B$2+ROW()-1),"")</f>
        <v>0</v>
      </c>
      <c r="D1" s="113" t="str">
        <f>IF(ROW()&lt;=B$3,INDEX(FP!F:F,B$2+ROW()-1),"")</f>
        <v>a</v>
      </c>
      <c r="E1" s="113" t="str">
        <f>IF(ROW()&lt;=B$3,INDEX(FP!G:G,B$2+ROW()-1),"")</f>
        <v>026 02</v>
      </c>
      <c r="F1" s="113"/>
      <c r="G1" s="114" t="str">
        <f>IF(ROW()&lt;=B$3,INDEX(FP!C:C,B$2+ROW()-1),"")</f>
        <v>moderný päťboj - bežné transfery</v>
      </c>
      <c r="H1" s="110">
        <f t="shared" ref="H1:H32" si="0">IF(ROW()&lt;=B$3,SUMIF(A$107:A$10048,A1,H$107:H$10048),"")</f>
        <v>133540</v>
      </c>
      <c r="I1" s="158">
        <f t="shared" ref="I1:I32" si="1">IF(ROW()&lt;=B$3,SUMIFS(H$103:H$50048,A$103:A$50048,J1,I$103:I$50048,K1),"")</f>
        <v>0</v>
      </c>
      <c r="J1" s="157" t="str">
        <f>$A1</f>
        <v>a - moderný päťboj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
      </c>
      <c r="B2" s="163">
        <f>MATCH(B1,FP!A:A,0)</f>
        <v>466</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961</v>
      </c>
      <c r="M2" s="145" t="s">
        <v>968</v>
      </c>
      <c r="N2" s="133"/>
      <c r="O2" s="133"/>
      <c r="P2" s="133"/>
      <c r="Q2" s="133"/>
      <c r="R2" s="133"/>
      <c r="S2" s="133"/>
      <c r="T2" s="133"/>
      <c r="U2" s="133"/>
      <c r="V2" s="133"/>
      <c r="W2" s="133"/>
      <c r="X2" s="133"/>
    </row>
    <row r="3" spans="1:24" s="6" customFormat="1" ht="12" hidden="1" thickBot="1">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961</v>
      </c>
      <c r="M4" s="150" t="s">
        <v>968</v>
      </c>
    </row>
    <row r="5" spans="1:24"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961</v>
      </c>
      <c r="M6" s="145" t="s">
        <v>968</v>
      </c>
      <c r="P6" s="133"/>
      <c r="Q6" s="133"/>
      <c r="R6" s="133"/>
      <c r="S6" s="133"/>
      <c r="T6" s="133"/>
      <c r="U6" s="133"/>
      <c r="V6" s="133"/>
      <c r="W6" s="133"/>
      <c r="X6" s="133"/>
    </row>
    <row r="7" spans="1:24"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si="0"/>
        <v/>
      </c>
      <c r="I7" s="158" t="str">
        <f t="shared" si="1"/>
        <v/>
      </c>
      <c r="J7" s="157" t="str">
        <f t="shared" si="2"/>
        <v/>
      </c>
      <c r="K7" s="148">
        <v>99</v>
      </c>
      <c r="L7" s="146" t="str">
        <f>$A6</f>
        <v/>
      </c>
      <c r="M7" s="147">
        <v>99</v>
      </c>
      <c r="R7" s="133"/>
      <c r="S7" s="133"/>
      <c r="T7" s="133"/>
      <c r="U7" s="133"/>
      <c r="V7" s="133"/>
      <c r="W7" s="133"/>
      <c r="X7" s="133"/>
    </row>
    <row r="8" spans="1:24"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0"/>
        <v/>
      </c>
      <c r="I8" s="158" t="str">
        <f t="shared" si="1"/>
        <v/>
      </c>
      <c r="J8" s="157" t="str">
        <f t="shared" si="2"/>
        <v/>
      </c>
      <c r="K8" s="148">
        <v>99</v>
      </c>
      <c r="L8" s="149" t="s">
        <v>961</v>
      </c>
      <c r="M8" s="150" t="s">
        <v>968</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8" t="str">
        <f t="shared" si="1"/>
        <v/>
      </c>
      <c r="J9" s="157" t="str">
        <f t="shared" si="2"/>
        <v/>
      </c>
      <c r="K9" s="148">
        <v>99</v>
      </c>
      <c r="L9" s="155" t="str">
        <f>$A8</f>
        <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8" t="str">
        <f t="shared" si="1"/>
        <v/>
      </c>
      <c r="J10" s="157" t="str">
        <f t="shared" si="2"/>
        <v/>
      </c>
      <c r="K10" s="148">
        <v>99</v>
      </c>
      <c r="L10" s="144" t="s">
        <v>961</v>
      </c>
      <c r="M10" s="145" t="s">
        <v>968</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8" t="str">
        <f t="shared" si="1"/>
        <v/>
      </c>
      <c r="J12" s="157" t="str">
        <f t="shared" si="2"/>
        <v/>
      </c>
      <c r="K12" s="148">
        <v>99</v>
      </c>
      <c r="L12" s="149" t="s">
        <v>961</v>
      </c>
      <c r="M12" s="150" t="s">
        <v>968</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8" t="str">
        <f t="shared" si="1"/>
        <v/>
      </c>
      <c r="J14" s="157" t="str">
        <f t="shared" si="2"/>
        <v/>
      </c>
      <c r="K14" s="148">
        <v>99</v>
      </c>
      <c r="L14" s="144" t="s">
        <v>961</v>
      </c>
      <c r="M14" s="145" t="s">
        <v>968</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8" t="str">
        <f t="shared" si="1"/>
        <v/>
      </c>
      <c r="J16" s="157" t="str">
        <f t="shared" si="2"/>
        <v/>
      </c>
      <c r="K16" s="148">
        <v>99</v>
      </c>
      <c r="L16" s="149" t="s">
        <v>961</v>
      </c>
      <c r="M16" s="150" t="s">
        <v>968</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8" t="str">
        <f t="shared" si="1"/>
        <v/>
      </c>
      <c r="J18" s="157" t="str">
        <f t="shared" si="2"/>
        <v/>
      </c>
      <c r="K18" s="148">
        <v>99</v>
      </c>
      <c r="L18" s="144" t="s">
        <v>961</v>
      </c>
      <c r="M18" s="145" t="s">
        <v>968</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8" t="str">
        <f t="shared" si="1"/>
        <v/>
      </c>
      <c r="J20" s="157" t="str">
        <f t="shared" si="2"/>
        <v/>
      </c>
      <c r="K20" s="148">
        <v>99</v>
      </c>
      <c r="L20" s="149" t="s">
        <v>961</v>
      </c>
      <c r="M20" s="150" t="s">
        <v>968</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8" t="str">
        <f t="shared" si="1"/>
        <v/>
      </c>
      <c r="J22" s="157" t="str">
        <f t="shared" si="2"/>
        <v/>
      </c>
      <c r="K22" s="148">
        <v>99</v>
      </c>
      <c r="L22" s="143" t="s">
        <v>961</v>
      </c>
      <c r="M22" s="142" t="s">
        <v>968</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8" t="str">
        <f t="shared" si="1"/>
        <v/>
      </c>
      <c r="J24" s="157" t="str">
        <f t="shared" si="2"/>
        <v/>
      </c>
      <c r="K24" s="148">
        <v>99</v>
      </c>
      <c r="L24" s="149" t="s">
        <v>961</v>
      </c>
      <c r="M24" s="150" t="s">
        <v>968</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8" t="str">
        <f t="shared" si="1"/>
        <v/>
      </c>
      <c r="J26" s="157" t="str">
        <f t="shared" si="2"/>
        <v/>
      </c>
      <c r="K26" s="148">
        <v>99</v>
      </c>
      <c r="L26" s="143" t="s">
        <v>961</v>
      </c>
      <c r="M26" s="142" t="s">
        <v>968</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8" t="str">
        <f t="shared" si="1"/>
        <v/>
      </c>
      <c r="J28" s="157" t="str">
        <f t="shared" si="2"/>
        <v/>
      </c>
      <c r="K28" s="148">
        <v>99</v>
      </c>
      <c r="L28" s="149" t="s">
        <v>961</v>
      </c>
      <c r="M28" s="150" t="s">
        <v>968</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8" t="str">
        <f t="shared" si="1"/>
        <v/>
      </c>
      <c r="J30" s="157" t="str">
        <f t="shared" si="2"/>
        <v/>
      </c>
      <c r="K30" s="148">
        <v>99</v>
      </c>
      <c r="L30" s="143" t="s">
        <v>961</v>
      </c>
      <c r="M30" s="142" t="s">
        <v>968</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8" t="str">
        <f t="shared" si="1"/>
        <v/>
      </c>
      <c r="J32" s="157" t="str">
        <f t="shared" si="2"/>
        <v/>
      </c>
      <c r="K32" s="148">
        <v>99</v>
      </c>
      <c r="L32" s="149" t="s">
        <v>961</v>
      </c>
      <c r="M32" s="150" t="s">
        <v>968</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IF(ROW()&lt;=B$3,SUMIF(A$107:A$10048,A33,H$107:H$10048),"")</f>
        <v/>
      </c>
      <c r="I33" s="158" t="str">
        <f t="shared" ref="I33:I64" si="4">IF(ROW()&lt;=B$3,SUMIFS(H$103:H$50048,A$103:A$50048,J33,I$103:I$50048,K33),"")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961</v>
      </c>
      <c r="M34" s="142" t="s">
        <v>968</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961</v>
      </c>
      <c r="M36" s="150" t="s">
        <v>968</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961</v>
      </c>
      <c r="M38" s="142" t="s">
        <v>968</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961</v>
      </c>
      <c r="M40" s="150" t="s">
        <v>968</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961</v>
      </c>
      <c r="M42" s="142" t="s">
        <v>968</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961</v>
      </c>
      <c r="M44" s="150" t="s">
        <v>968</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961</v>
      </c>
      <c r="M46" s="142" t="s">
        <v>968</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961</v>
      </c>
      <c r="M48" s="150" t="s">
        <v>968</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961</v>
      </c>
      <c r="M50" s="142" t="s">
        <v>968</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961</v>
      </c>
      <c r="M52" s="150" t="s">
        <v>968</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961</v>
      </c>
      <c r="M54" s="142" t="s">
        <v>968</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961</v>
      </c>
      <c r="M56" s="150" t="s">
        <v>968</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961</v>
      </c>
      <c r="M58" s="142" t="s">
        <v>968</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961</v>
      </c>
      <c r="M60" s="150" t="s">
        <v>968</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961</v>
      </c>
      <c r="M62" s="142" t="s">
        <v>968</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961</v>
      </c>
      <c r="M64" s="150" t="s">
        <v>968</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IF(ROW()&lt;=B$3,SUMIF(A$107:A$10048,A65,H$107:H$10048),"")</f>
        <v/>
      </c>
      <c r="I65" s="158" t="str">
        <f t="shared" ref="I65:I96" si="6">IF(ROW()&lt;=B$3,SUMIFS(H$103:H$50048,A$103:A$50048,J65,I$103:I$50048,K65),"")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8" t="str">
        <f t="shared" si="6"/>
        <v/>
      </c>
      <c r="J66" s="157" t="str">
        <f t="shared" si="2"/>
        <v/>
      </c>
      <c r="K66" s="148">
        <v>99</v>
      </c>
      <c r="L66" s="143" t="s">
        <v>961</v>
      </c>
      <c r="M66" s="142" t="s">
        <v>968</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8" t="str">
        <f t="shared" si="6"/>
        <v/>
      </c>
      <c r="J67" s="157" t="str">
        <f t="shared" ref="J67:J94" si="7">$A67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8" t="str">
        <f t="shared" si="6"/>
        <v/>
      </c>
      <c r="J68" s="157" t="str">
        <f t="shared" si="7"/>
        <v/>
      </c>
      <c r="K68" s="148">
        <v>99</v>
      </c>
      <c r="L68" s="149" t="s">
        <v>961</v>
      </c>
      <c r="M68" s="150" t="s">
        <v>968</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8" t="str">
        <f t="shared" si="6"/>
        <v/>
      </c>
      <c r="J69" s="157" t="str">
        <f t="shared" si="7"/>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8" t="str">
        <f t="shared" si="6"/>
        <v/>
      </c>
      <c r="J70" s="157" t="str">
        <f t="shared" si="7"/>
        <v/>
      </c>
      <c r="K70" s="148">
        <v>99</v>
      </c>
      <c r="L70" s="143" t="s">
        <v>961</v>
      </c>
      <c r="M70" s="142" t="s">
        <v>968</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8" t="str">
        <f t="shared" si="6"/>
        <v/>
      </c>
      <c r="J71" s="157" t="str">
        <f t="shared" si="7"/>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8" t="str">
        <f t="shared" si="6"/>
        <v/>
      </c>
      <c r="J72" s="157" t="str">
        <f t="shared" si="7"/>
        <v/>
      </c>
      <c r="K72" s="148">
        <v>99</v>
      </c>
      <c r="L72" s="149" t="s">
        <v>961</v>
      </c>
      <c r="M72" s="150" t="s">
        <v>968</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8" t="str">
        <f t="shared" si="6"/>
        <v/>
      </c>
      <c r="J73" s="157" t="str">
        <f t="shared" si="7"/>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8" t="str">
        <f t="shared" si="6"/>
        <v/>
      </c>
      <c r="J74" s="157" t="str">
        <f t="shared" si="7"/>
        <v/>
      </c>
      <c r="K74" s="148">
        <v>99</v>
      </c>
      <c r="L74" s="143" t="s">
        <v>961</v>
      </c>
      <c r="M74" s="142" t="s">
        <v>968</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8" t="str">
        <f t="shared" si="6"/>
        <v/>
      </c>
      <c r="J75" s="157" t="str">
        <f t="shared" si="7"/>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8" t="str">
        <f t="shared" si="6"/>
        <v/>
      </c>
      <c r="J76" s="157" t="str">
        <f t="shared" si="7"/>
        <v/>
      </c>
      <c r="K76" s="148">
        <v>99</v>
      </c>
      <c r="L76" s="149" t="s">
        <v>961</v>
      </c>
      <c r="M76" s="150" t="s">
        <v>968</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8" t="str">
        <f t="shared" si="6"/>
        <v/>
      </c>
      <c r="J77" s="157" t="str">
        <f t="shared" si="7"/>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8" t="str">
        <f t="shared" si="6"/>
        <v/>
      </c>
      <c r="J78" s="157" t="str">
        <f t="shared" si="7"/>
        <v/>
      </c>
      <c r="K78" s="148">
        <v>99</v>
      </c>
      <c r="L78" s="143" t="s">
        <v>961</v>
      </c>
      <c r="M78" s="142" t="s">
        <v>968</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8" t="str">
        <f t="shared" si="6"/>
        <v/>
      </c>
      <c r="J79" s="157" t="str">
        <f t="shared" si="7"/>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8" t="str">
        <f t="shared" si="6"/>
        <v/>
      </c>
      <c r="J80" s="157" t="str">
        <f t="shared" si="7"/>
        <v/>
      </c>
      <c r="K80" s="148">
        <v>99</v>
      </c>
      <c r="L80" s="149" t="s">
        <v>961</v>
      </c>
      <c r="M80" s="150" t="s">
        <v>968</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8" t="str">
        <f t="shared" si="6"/>
        <v/>
      </c>
      <c r="J81" s="157" t="str">
        <f t="shared" si="7"/>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8" t="str">
        <f t="shared" si="6"/>
        <v/>
      </c>
      <c r="J82" s="157" t="str">
        <f t="shared" si="7"/>
        <v/>
      </c>
      <c r="K82" s="148">
        <v>99</v>
      </c>
      <c r="L82" s="143" t="s">
        <v>961</v>
      </c>
      <c r="M82" s="142" t="s">
        <v>968</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8" t="str">
        <f t="shared" si="6"/>
        <v/>
      </c>
      <c r="J83" s="157" t="str">
        <f t="shared" si="7"/>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8" t="str">
        <f t="shared" si="6"/>
        <v/>
      </c>
      <c r="J84" s="157" t="str">
        <f t="shared" si="7"/>
        <v/>
      </c>
      <c r="K84" s="148">
        <v>99</v>
      </c>
      <c r="L84" s="149" t="s">
        <v>961</v>
      </c>
      <c r="M84" s="150" t="s">
        <v>968</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8" t="str">
        <f t="shared" si="6"/>
        <v/>
      </c>
      <c r="J85" s="157" t="str">
        <f t="shared" si="7"/>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8" t="str">
        <f t="shared" si="6"/>
        <v/>
      </c>
      <c r="J86" s="157" t="str">
        <f t="shared" si="7"/>
        <v/>
      </c>
      <c r="K86" s="148">
        <v>99</v>
      </c>
      <c r="L86" s="143" t="s">
        <v>961</v>
      </c>
      <c r="M86" s="142" t="s">
        <v>968</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8" t="str">
        <f t="shared" si="6"/>
        <v/>
      </c>
      <c r="J87" s="157" t="str">
        <f t="shared" si="7"/>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8" t="str">
        <f t="shared" si="6"/>
        <v/>
      </c>
      <c r="J88" s="157" t="str">
        <f t="shared" si="7"/>
        <v/>
      </c>
      <c r="K88" s="148">
        <v>99</v>
      </c>
      <c r="L88" s="149" t="s">
        <v>961</v>
      </c>
      <c r="M88" s="150" t="s">
        <v>968</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8" t="str">
        <f t="shared" si="6"/>
        <v/>
      </c>
      <c r="J89" s="157" t="str">
        <f t="shared" si="7"/>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8" t="str">
        <f t="shared" si="6"/>
        <v/>
      </c>
      <c r="J90" s="157" t="str">
        <f t="shared" si="7"/>
        <v/>
      </c>
      <c r="K90" s="148">
        <v>99</v>
      </c>
      <c r="L90" s="143" t="s">
        <v>961</v>
      </c>
      <c r="M90" s="142" t="s">
        <v>968</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8" t="str">
        <f t="shared" si="6"/>
        <v/>
      </c>
      <c r="J91" s="157" t="str">
        <f t="shared" si="7"/>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8" t="str">
        <f t="shared" si="6"/>
        <v/>
      </c>
      <c r="J92" s="157" t="str">
        <f t="shared" si="7"/>
        <v/>
      </c>
      <c r="K92" s="148">
        <v>99</v>
      </c>
      <c r="L92" s="149" t="s">
        <v>961</v>
      </c>
      <c r="M92" s="150" t="s">
        <v>968</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8" t="str">
        <f t="shared" si="6"/>
        <v/>
      </c>
      <c r="J93" s="157" t="str">
        <f t="shared" si="7"/>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8" t="str">
        <f t="shared" si="6"/>
        <v/>
      </c>
      <c r="J94" s="157" t="str">
        <f t="shared" si="7"/>
        <v/>
      </c>
      <c r="K94" s="148">
        <v>99</v>
      </c>
      <c r="L94" s="143" t="s">
        <v>961</v>
      </c>
      <c r="M94" s="142" t="s">
        <v>968</v>
      </c>
      <c r="N94" s="133"/>
      <c r="O94" s="133"/>
      <c r="P94" s="133"/>
      <c r="Q94" s="133"/>
      <c r="R94" s="133"/>
      <c r="S94" s="133"/>
      <c r="T94" s="133"/>
      <c r="U94" s="133"/>
      <c r="V94" s="133"/>
      <c r="W94" s="133"/>
      <c r="X94" s="133"/>
    </row>
    <row r="95" spans="1:24" s="6" customFormat="1" ht="12" hidden="1" thickBot="1">
      <c r="B95" s="8"/>
      <c r="C95" s="8"/>
      <c r="E95" s="113" t="str">
        <f>IF(ROW()&lt;=B$3,INDEX(FP!G:G,B$2+ROW()-1),"")</f>
        <v/>
      </c>
      <c r="F95" s="251"/>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596</v>
      </c>
      <c r="F96" s="252"/>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597</v>
      </c>
      <c r="F97" s="252"/>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598</v>
      </c>
      <c r="F98" s="253"/>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599</v>
      </c>
      <c r="F99" s="252"/>
      <c r="H99" s="7"/>
      <c r="I99" s="116"/>
      <c r="J99" s="132"/>
      <c r="K99" s="133"/>
      <c r="L99" s="133"/>
      <c r="M99" s="133"/>
      <c r="N99" s="133"/>
      <c r="O99" s="133"/>
      <c r="P99" s="133"/>
      <c r="Q99" s="133"/>
      <c r="R99" s="133"/>
      <c r="S99" s="133"/>
      <c r="T99" s="133"/>
      <c r="U99" s="133"/>
      <c r="V99" s="133"/>
      <c r="W99" s="133"/>
      <c r="X99" s="133"/>
    </row>
    <row r="100" spans="1:24" s="10" customFormat="1" ht="15.75">
      <c r="A100" s="292" t="s">
        <v>960</v>
      </c>
      <c r="B100" s="292"/>
      <c r="C100" s="292"/>
      <c r="D100" s="292"/>
      <c r="E100" s="292"/>
      <c r="F100" s="292"/>
      <c r="G100" s="292"/>
      <c r="H100" s="290" t="s">
        <v>2284</v>
      </c>
      <c r="I100" s="290"/>
      <c r="J100" s="134"/>
      <c r="K100" s="135"/>
      <c r="L100" s="135"/>
      <c r="M100" s="135"/>
      <c r="N100" s="135"/>
      <c r="O100" s="135"/>
      <c r="P100" s="135"/>
      <c r="Q100" s="135"/>
      <c r="R100" s="135"/>
      <c r="S100" s="135"/>
      <c r="T100" s="135"/>
      <c r="U100" s="135"/>
      <c r="V100" s="135"/>
      <c r="W100" s="135"/>
      <c r="X100" s="135"/>
    </row>
    <row r="101" spans="1:24" s="10" customFormat="1" ht="15.75">
      <c r="A101" s="292" t="s">
        <v>1231</v>
      </c>
      <c r="B101" s="292"/>
      <c r="C101" s="292"/>
      <c r="D101" s="292"/>
      <c r="E101" s="292"/>
      <c r="F101" s="292"/>
      <c r="G101" s="292"/>
      <c r="H101" s="291">
        <v>43355</v>
      </c>
      <c r="I101" s="291"/>
      <c r="J101" s="136"/>
      <c r="K101" s="135"/>
      <c r="L101" s="135"/>
      <c r="M101" s="135"/>
      <c r="N101" s="135"/>
      <c r="O101" s="135"/>
      <c r="P101" s="135"/>
      <c r="Q101" s="135"/>
      <c r="R101" s="135"/>
      <c r="S101" s="135"/>
      <c r="T101" s="135"/>
      <c r="U101" s="135"/>
      <c r="V101" s="135"/>
      <c r="W101" s="135"/>
      <c r="X101" s="135"/>
    </row>
    <row r="102" spans="1:24" s="10" customFormat="1" ht="14.25">
      <c r="A102" s="12" t="s">
        <v>635</v>
      </c>
      <c r="B102" s="13">
        <v>83</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6.25">
      <c r="A104" s="15" t="s">
        <v>609</v>
      </c>
      <c r="B104" s="16" t="s">
        <v>602</v>
      </c>
      <c r="C104" s="15" t="s">
        <v>603</v>
      </c>
      <c r="D104" s="15" t="s">
        <v>604</v>
      </c>
      <c r="E104" s="15" t="s">
        <v>607</v>
      </c>
      <c r="F104" s="15" t="s">
        <v>1256</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75">
      <c r="A105" s="319" t="s">
        <v>606</v>
      </c>
      <c r="B105" s="320"/>
      <c r="C105" s="320"/>
      <c r="D105" s="320"/>
      <c r="E105" s="320"/>
      <c r="F105" s="320"/>
      <c r="G105" s="320"/>
      <c r="H105" s="320"/>
      <c r="I105" s="321"/>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2.75">
      <c r="A107" s="20" t="s">
        <v>2295</v>
      </c>
      <c r="B107" s="20" t="s">
        <v>2296</v>
      </c>
      <c r="C107" s="20" t="s">
        <v>2297</v>
      </c>
      <c r="D107" s="23">
        <v>43131</v>
      </c>
      <c r="E107" s="20" t="s">
        <v>2298</v>
      </c>
      <c r="F107" s="20" t="s">
        <v>2299</v>
      </c>
      <c r="G107" s="20" t="s">
        <v>2300</v>
      </c>
      <c r="H107" s="21">
        <v>8.9</v>
      </c>
      <c r="I107" s="118">
        <v>4</v>
      </c>
      <c r="J107" s="137"/>
    </row>
    <row r="108" spans="1:24" ht="56.25">
      <c r="A108" s="20" t="s">
        <v>2295</v>
      </c>
      <c r="B108" s="20" t="s">
        <v>2301</v>
      </c>
      <c r="C108" s="20" t="s">
        <v>2297</v>
      </c>
      <c r="D108" s="23">
        <v>43131</v>
      </c>
      <c r="E108" s="20" t="s">
        <v>2302</v>
      </c>
      <c r="F108" s="20" t="s">
        <v>151</v>
      </c>
      <c r="G108" s="20" t="s">
        <v>2303</v>
      </c>
      <c r="H108" s="21">
        <v>969.43</v>
      </c>
      <c r="I108" s="118">
        <v>3</v>
      </c>
      <c r="J108" s="137"/>
    </row>
    <row r="109" spans="1:24" ht="22.5">
      <c r="A109" s="20" t="s">
        <v>2295</v>
      </c>
      <c r="B109" s="20" t="s">
        <v>2301</v>
      </c>
      <c r="C109" s="20" t="s">
        <v>2297</v>
      </c>
      <c r="D109" s="23">
        <v>43131</v>
      </c>
      <c r="E109" s="20" t="s">
        <v>2304</v>
      </c>
      <c r="F109" s="20" t="s">
        <v>151</v>
      </c>
      <c r="G109" s="20" t="s">
        <v>2303</v>
      </c>
      <c r="H109" s="21">
        <v>432.64</v>
      </c>
      <c r="I109" s="118">
        <v>4</v>
      </c>
      <c r="J109" s="137"/>
    </row>
    <row r="110" spans="1:24" ht="22.5">
      <c r="A110" s="20" t="s">
        <v>2295</v>
      </c>
      <c r="B110" s="20" t="s">
        <v>2301</v>
      </c>
      <c r="C110" s="20" t="s">
        <v>2297</v>
      </c>
      <c r="D110" s="23">
        <v>43131</v>
      </c>
      <c r="E110" s="20" t="s">
        <v>2305</v>
      </c>
      <c r="F110" s="20" t="s">
        <v>151</v>
      </c>
      <c r="G110" s="20" t="s">
        <v>2306</v>
      </c>
      <c r="H110" s="21">
        <v>155.72999999999999</v>
      </c>
      <c r="I110" s="118">
        <v>4</v>
      </c>
      <c r="J110" s="137"/>
    </row>
    <row r="111" spans="1:24" ht="22.5">
      <c r="A111" s="20" t="s">
        <v>2295</v>
      </c>
      <c r="B111" s="20" t="s">
        <v>2307</v>
      </c>
      <c r="C111" s="20" t="s">
        <v>2308</v>
      </c>
      <c r="D111" s="23">
        <v>43138</v>
      </c>
      <c r="E111" s="20" t="s">
        <v>2309</v>
      </c>
      <c r="F111" s="20" t="s">
        <v>2310</v>
      </c>
      <c r="G111" s="20" t="s">
        <v>2311</v>
      </c>
      <c r="H111" s="21">
        <v>34</v>
      </c>
      <c r="I111" s="118">
        <v>4</v>
      </c>
      <c r="J111" s="137"/>
    </row>
    <row r="112" spans="1:24" ht="12.75">
      <c r="A112" s="20" t="s">
        <v>2295</v>
      </c>
      <c r="B112" s="20" t="s">
        <v>2312</v>
      </c>
      <c r="C112" s="20" t="s">
        <v>2313</v>
      </c>
      <c r="D112" s="23">
        <v>43143</v>
      </c>
      <c r="E112" s="20" t="s">
        <v>2314</v>
      </c>
      <c r="F112" s="20"/>
      <c r="G112" s="20" t="s">
        <v>2315</v>
      </c>
      <c r="H112" s="21">
        <v>10.73</v>
      </c>
      <c r="I112" s="118">
        <v>3</v>
      </c>
      <c r="J112" s="137"/>
    </row>
    <row r="113" spans="1:10" ht="12.75">
      <c r="A113" s="20" t="s">
        <v>2295</v>
      </c>
      <c r="B113" s="20" t="s">
        <v>2312</v>
      </c>
      <c r="C113" s="20" t="s">
        <v>2313</v>
      </c>
      <c r="D113" s="23">
        <v>43146</v>
      </c>
      <c r="E113" s="20" t="s">
        <v>2314</v>
      </c>
      <c r="F113" s="20"/>
      <c r="G113" s="20" t="s">
        <v>2315</v>
      </c>
      <c r="H113" s="21">
        <v>10</v>
      </c>
      <c r="I113" s="118">
        <v>3</v>
      </c>
      <c r="J113" s="137"/>
    </row>
    <row r="114" spans="1:10" ht="12.75">
      <c r="A114" s="20" t="s">
        <v>2295</v>
      </c>
      <c r="B114" s="20" t="s">
        <v>2316</v>
      </c>
      <c r="C114" s="20" t="s">
        <v>2317</v>
      </c>
      <c r="D114" s="23">
        <v>43143</v>
      </c>
      <c r="E114" s="20" t="s">
        <v>2318</v>
      </c>
      <c r="F114" s="20"/>
      <c r="G114" s="20" t="s">
        <v>2319</v>
      </c>
      <c r="H114" s="21">
        <v>248.82</v>
      </c>
      <c r="I114" s="118">
        <v>3</v>
      </c>
      <c r="J114" s="137"/>
    </row>
    <row r="115" spans="1:10" ht="12.75">
      <c r="A115" s="20" t="s">
        <v>2295</v>
      </c>
      <c r="B115" s="20"/>
      <c r="C115" s="20"/>
      <c r="D115" s="23"/>
      <c r="E115" s="20" t="s">
        <v>2320</v>
      </c>
      <c r="F115" s="20"/>
      <c r="G115" s="20"/>
      <c r="H115" s="21"/>
      <c r="I115" s="118"/>
      <c r="J115" s="137"/>
    </row>
    <row r="116" spans="1:10" ht="22.5">
      <c r="A116" s="20" t="s">
        <v>2295</v>
      </c>
      <c r="B116" s="20" t="s">
        <v>2321</v>
      </c>
      <c r="C116" s="20" t="s">
        <v>2322</v>
      </c>
      <c r="D116" s="23">
        <v>43175</v>
      </c>
      <c r="E116" s="20" t="s">
        <v>2323</v>
      </c>
      <c r="F116" s="20" t="s">
        <v>2919</v>
      </c>
      <c r="G116" s="20" t="s">
        <v>2324</v>
      </c>
      <c r="H116" s="21">
        <v>48</v>
      </c>
      <c r="I116" s="118">
        <v>4</v>
      </c>
      <c r="J116" s="137"/>
    </row>
    <row r="117" spans="1:10" ht="22.5">
      <c r="A117" s="20" t="s">
        <v>2295</v>
      </c>
      <c r="B117" s="20" t="s">
        <v>2325</v>
      </c>
      <c r="C117" s="20" t="s">
        <v>2326</v>
      </c>
      <c r="D117" s="23">
        <v>43143</v>
      </c>
      <c r="E117" s="20" t="s">
        <v>2327</v>
      </c>
      <c r="F117" s="20" t="s">
        <v>2328</v>
      </c>
      <c r="G117" s="20" t="s">
        <v>2329</v>
      </c>
      <c r="H117" s="21">
        <v>119.44</v>
      </c>
      <c r="I117" s="118">
        <v>4</v>
      </c>
      <c r="J117" s="137"/>
    </row>
    <row r="118" spans="1:10" ht="33.75">
      <c r="A118" s="20" t="s">
        <v>2295</v>
      </c>
      <c r="B118" s="20" t="s">
        <v>2330</v>
      </c>
      <c r="C118" s="20" t="s">
        <v>2331</v>
      </c>
      <c r="D118" s="23">
        <v>43143</v>
      </c>
      <c r="E118" s="20" t="s">
        <v>2332</v>
      </c>
      <c r="F118" s="20" t="s">
        <v>2333</v>
      </c>
      <c r="G118" s="20" t="s">
        <v>2334</v>
      </c>
      <c r="H118" s="21">
        <v>170.19</v>
      </c>
      <c r="I118" s="118">
        <v>1</v>
      </c>
      <c r="J118" s="137"/>
    </row>
    <row r="119" spans="1:10" ht="33.75">
      <c r="A119" s="20" t="s">
        <v>2295</v>
      </c>
      <c r="B119" s="20" t="s">
        <v>2330</v>
      </c>
      <c r="C119" s="20" t="s">
        <v>2331</v>
      </c>
      <c r="D119" s="23">
        <v>43143</v>
      </c>
      <c r="E119" s="20" t="s">
        <v>2335</v>
      </c>
      <c r="F119" s="20" t="s">
        <v>2333</v>
      </c>
      <c r="G119" s="20" t="s">
        <v>2334</v>
      </c>
      <c r="H119" s="21">
        <v>165</v>
      </c>
      <c r="I119" s="118">
        <v>1</v>
      </c>
      <c r="J119" s="137"/>
    </row>
    <row r="120" spans="1:10" ht="22.5">
      <c r="A120" s="20" t="s">
        <v>2295</v>
      </c>
      <c r="B120" s="20" t="s">
        <v>2336</v>
      </c>
      <c r="C120" s="20" t="s">
        <v>2337</v>
      </c>
      <c r="D120" s="23">
        <v>43143</v>
      </c>
      <c r="E120" s="20" t="s">
        <v>2338</v>
      </c>
      <c r="F120" s="20" t="s">
        <v>2339</v>
      </c>
      <c r="G120" s="20" t="s">
        <v>2340</v>
      </c>
      <c r="H120" s="21">
        <v>306</v>
      </c>
      <c r="I120" s="118">
        <v>3</v>
      </c>
      <c r="J120" s="137"/>
    </row>
    <row r="121" spans="1:10" ht="22.5">
      <c r="A121" s="20" t="s">
        <v>2295</v>
      </c>
      <c r="B121" s="20" t="s">
        <v>2341</v>
      </c>
      <c r="C121" s="20" t="s">
        <v>2342</v>
      </c>
      <c r="D121" s="23">
        <v>43159</v>
      </c>
      <c r="E121" s="20" t="s">
        <v>2343</v>
      </c>
      <c r="F121" s="20" t="s">
        <v>2310</v>
      </c>
      <c r="G121" s="20" t="s">
        <v>2311</v>
      </c>
      <c r="H121" s="21">
        <v>34</v>
      </c>
      <c r="I121" s="118">
        <v>4</v>
      </c>
      <c r="J121" s="137"/>
    </row>
    <row r="122" spans="1:10" ht="12.75">
      <c r="A122" s="20" t="s">
        <v>2295</v>
      </c>
      <c r="B122" s="20" t="s">
        <v>2312</v>
      </c>
      <c r="C122" s="20" t="s">
        <v>2313</v>
      </c>
      <c r="D122" s="23">
        <v>43159</v>
      </c>
      <c r="E122" s="20" t="s">
        <v>2344</v>
      </c>
      <c r="F122" s="20" t="s">
        <v>2299</v>
      </c>
      <c r="G122" s="20" t="s">
        <v>2300</v>
      </c>
      <c r="H122" s="21">
        <v>0.66</v>
      </c>
      <c r="I122" s="118">
        <v>4</v>
      </c>
      <c r="J122" s="137"/>
    </row>
    <row r="123" spans="1:10" ht="12.75">
      <c r="A123" s="20" t="s">
        <v>2295</v>
      </c>
      <c r="B123" s="20" t="s">
        <v>2312</v>
      </c>
      <c r="C123" s="20" t="s">
        <v>2313</v>
      </c>
      <c r="D123" s="23">
        <v>43159</v>
      </c>
      <c r="E123" s="20" t="s">
        <v>2345</v>
      </c>
      <c r="F123" s="20" t="s">
        <v>2299</v>
      </c>
      <c r="G123" s="20" t="s">
        <v>2300</v>
      </c>
      <c r="H123" s="21">
        <v>8.9</v>
      </c>
      <c r="I123" s="118">
        <v>4</v>
      </c>
      <c r="J123" s="137"/>
    </row>
    <row r="124" spans="1:10" ht="56.25">
      <c r="A124" s="20" t="s">
        <v>2295</v>
      </c>
      <c r="B124" s="20" t="s">
        <v>2346</v>
      </c>
      <c r="C124" s="20" t="s">
        <v>2313</v>
      </c>
      <c r="D124" s="23">
        <v>43159</v>
      </c>
      <c r="E124" s="20" t="s">
        <v>2347</v>
      </c>
      <c r="F124" s="20" t="s">
        <v>151</v>
      </c>
      <c r="G124" s="20" t="s">
        <v>2303</v>
      </c>
      <c r="H124" s="21">
        <v>973.44</v>
      </c>
      <c r="I124" s="118">
        <v>3</v>
      </c>
      <c r="J124" s="137"/>
    </row>
    <row r="125" spans="1:10" ht="22.5">
      <c r="A125" s="20" t="s">
        <v>2295</v>
      </c>
      <c r="B125" s="20" t="s">
        <v>2346</v>
      </c>
      <c r="C125" s="20" t="s">
        <v>2313</v>
      </c>
      <c r="D125" s="23">
        <v>43159</v>
      </c>
      <c r="E125" s="20" t="s">
        <v>2348</v>
      </c>
      <c r="F125" s="20" t="s">
        <v>151</v>
      </c>
      <c r="G125" s="20" t="s">
        <v>2303</v>
      </c>
      <c r="H125" s="21">
        <v>432.64</v>
      </c>
      <c r="I125" s="118">
        <v>4</v>
      </c>
      <c r="J125" s="137"/>
    </row>
    <row r="126" spans="1:10" ht="22.5">
      <c r="A126" s="20" t="s">
        <v>2295</v>
      </c>
      <c r="B126" s="20" t="s">
        <v>2346</v>
      </c>
      <c r="C126" s="20" t="s">
        <v>2313</v>
      </c>
      <c r="D126" s="23">
        <v>43159</v>
      </c>
      <c r="E126" s="20" t="s">
        <v>2920</v>
      </c>
      <c r="F126" s="20" t="s">
        <v>151</v>
      </c>
      <c r="G126" s="20" t="s">
        <v>2306</v>
      </c>
      <c r="H126" s="21">
        <v>155.72999999999999</v>
      </c>
      <c r="I126" s="118">
        <v>4</v>
      </c>
      <c r="J126" s="137"/>
    </row>
    <row r="127" spans="1:10" ht="22.5">
      <c r="A127" s="20" t="s">
        <v>2295</v>
      </c>
      <c r="B127" s="20" t="s">
        <v>2349</v>
      </c>
      <c r="C127" s="20" t="s">
        <v>2350</v>
      </c>
      <c r="D127" s="23">
        <v>43160</v>
      </c>
      <c r="E127" s="20" t="s">
        <v>2351</v>
      </c>
      <c r="F127" s="20" t="s">
        <v>2339</v>
      </c>
      <c r="G127" s="20" t="s">
        <v>2340</v>
      </c>
      <c r="H127" s="21">
        <v>306</v>
      </c>
      <c r="I127" s="118">
        <v>3</v>
      </c>
      <c r="J127" s="137"/>
    </row>
    <row r="128" spans="1:10" ht="12.75">
      <c r="A128" s="20" t="s">
        <v>2295</v>
      </c>
      <c r="B128" s="20" t="s">
        <v>2352</v>
      </c>
      <c r="C128" s="20"/>
      <c r="D128" s="23"/>
      <c r="E128" s="20" t="s">
        <v>2353</v>
      </c>
      <c r="F128" s="20"/>
      <c r="G128" s="20"/>
      <c r="H128" s="21"/>
      <c r="I128" s="118"/>
      <c r="J128" s="137"/>
    </row>
    <row r="129" spans="1:10" ht="33.75">
      <c r="A129" s="20" t="s">
        <v>2295</v>
      </c>
      <c r="B129" s="20" t="s">
        <v>2352</v>
      </c>
      <c r="C129" s="20" t="s">
        <v>2354</v>
      </c>
      <c r="D129" s="23">
        <v>43124</v>
      </c>
      <c r="E129" s="20" t="s">
        <v>2355</v>
      </c>
      <c r="F129" s="20"/>
      <c r="G129" s="20" t="s">
        <v>2356</v>
      </c>
      <c r="H129" s="21">
        <v>162.84</v>
      </c>
      <c r="I129" s="118">
        <v>3</v>
      </c>
      <c r="J129" s="137"/>
    </row>
    <row r="130" spans="1:10" ht="12.75">
      <c r="A130" s="20" t="s">
        <v>2295</v>
      </c>
      <c r="B130" s="20" t="s">
        <v>2352</v>
      </c>
      <c r="C130" s="20" t="s">
        <v>2357</v>
      </c>
      <c r="D130" s="23">
        <v>43160</v>
      </c>
      <c r="E130" s="20" t="s">
        <v>2358</v>
      </c>
      <c r="F130" s="20"/>
      <c r="G130" s="20" t="s">
        <v>2359</v>
      </c>
      <c r="H130" s="21">
        <v>18</v>
      </c>
      <c r="I130" s="118">
        <v>3</v>
      </c>
      <c r="J130" s="137"/>
    </row>
    <row r="131" spans="1:10" ht="12.75">
      <c r="A131" s="20" t="s">
        <v>2295</v>
      </c>
      <c r="B131" s="20" t="s">
        <v>2360</v>
      </c>
      <c r="C131" s="20"/>
      <c r="D131" s="23"/>
      <c r="E131" s="20" t="s">
        <v>2361</v>
      </c>
      <c r="F131" s="20"/>
      <c r="G131" s="20"/>
      <c r="H131" s="21"/>
      <c r="I131" s="118"/>
      <c r="J131" s="137"/>
    </row>
    <row r="132" spans="1:10" ht="33.75">
      <c r="A132" s="20" t="s">
        <v>2295</v>
      </c>
      <c r="B132" s="20" t="s">
        <v>2360</v>
      </c>
      <c r="C132" s="20" t="s">
        <v>2362</v>
      </c>
      <c r="D132" s="23">
        <v>43150</v>
      </c>
      <c r="E132" s="20" t="s">
        <v>2363</v>
      </c>
      <c r="F132" s="20"/>
      <c r="G132" s="20" t="s">
        <v>2364</v>
      </c>
      <c r="H132" s="21">
        <v>721.42</v>
      </c>
      <c r="I132" s="118">
        <v>2</v>
      </c>
      <c r="J132" s="137"/>
    </row>
    <row r="133" spans="1:10" ht="22.5">
      <c r="A133" s="20" t="s">
        <v>2295</v>
      </c>
      <c r="B133" s="20" t="s">
        <v>2360</v>
      </c>
      <c r="C133" s="20" t="s">
        <v>2365</v>
      </c>
      <c r="D133" s="23">
        <v>43146</v>
      </c>
      <c r="E133" s="20" t="s">
        <v>2366</v>
      </c>
      <c r="F133" s="20" t="s">
        <v>2367</v>
      </c>
      <c r="G133" s="20" t="s">
        <v>2368</v>
      </c>
      <c r="H133" s="21">
        <v>960</v>
      </c>
      <c r="I133" s="118">
        <v>2</v>
      </c>
      <c r="J133" s="137"/>
    </row>
    <row r="134" spans="1:10" ht="33.75">
      <c r="A134" s="20" t="s">
        <v>2295</v>
      </c>
      <c r="B134" s="20" t="s">
        <v>2369</v>
      </c>
      <c r="C134" s="20" t="s">
        <v>2370</v>
      </c>
      <c r="D134" s="23">
        <v>43175</v>
      </c>
      <c r="E134" s="20" t="s">
        <v>2371</v>
      </c>
      <c r="F134" s="20" t="s">
        <v>2333</v>
      </c>
      <c r="G134" s="20" t="s">
        <v>2334</v>
      </c>
      <c r="H134" s="21">
        <v>773.4</v>
      </c>
      <c r="I134" s="118">
        <v>1</v>
      </c>
      <c r="J134" s="137"/>
    </row>
    <row r="135" spans="1:10" ht="33.75">
      <c r="A135" s="20" t="s">
        <v>2295</v>
      </c>
      <c r="B135" s="20" t="s">
        <v>2369</v>
      </c>
      <c r="C135" s="20" t="s">
        <v>2370</v>
      </c>
      <c r="D135" s="23">
        <v>43175</v>
      </c>
      <c r="E135" s="20" t="s">
        <v>2372</v>
      </c>
      <c r="F135" s="20" t="s">
        <v>2333</v>
      </c>
      <c r="G135" s="20" t="s">
        <v>2334</v>
      </c>
      <c r="H135" s="21">
        <v>840</v>
      </c>
      <c r="I135" s="118">
        <v>1</v>
      </c>
      <c r="J135" s="137"/>
    </row>
    <row r="136" spans="1:10" ht="33.75">
      <c r="A136" s="20" t="s">
        <v>2295</v>
      </c>
      <c r="B136" s="20" t="s">
        <v>2373</v>
      </c>
      <c r="C136" s="20" t="s">
        <v>2374</v>
      </c>
      <c r="D136" s="23">
        <v>43185</v>
      </c>
      <c r="E136" s="20" t="s">
        <v>2375</v>
      </c>
      <c r="F136" s="20" t="s">
        <v>2333</v>
      </c>
      <c r="G136" s="20" t="s">
        <v>2334</v>
      </c>
      <c r="H136" s="21">
        <v>143.5</v>
      </c>
      <c r="I136" s="118">
        <v>1</v>
      </c>
      <c r="J136" s="137"/>
    </row>
    <row r="137" spans="1:10" ht="12.75">
      <c r="A137" s="20" t="s">
        <v>2295</v>
      </c>
      <c r="B137" s="20" t="s">
        <v>2376</v>
      </c>
      <c r="C137" s="20" t="s">
        <v>2377</v>
      </c>
      <c r="D137" s="23">
        <v>43190</v>
      </c>
      <c r="E137" s="20" t="s">
        <v>2344</v>
      </c>
      <c r="F137" s="20" t="s">
        <v>2299</v>
      </c>
      <c r="G137" s="20" t="s">
        <v>2300</v>
      </c>
      <c r="H137" s="21">
        <v>1.32</v>
      </c>
      <c r="I137" s="118">
        <v>4</v>
      </c>
      <c r="J137" s="137"/>
    </row>
    <row r="138" spans="1:10" ht="12.75">
      <c r="A138" s="20" t="s">
        <v>2295</v>
      </c>
      <c r="B138" s="20" t="s">
        <v>2376</v>
      </c>
      <c r="C138" s="20" t="s">
        <v>2377</v>
      </c>
      <c r="D138" s="23">
        <v>43190</v>
      </c>
      <c r="E138" s="20" t="s">
        <v>2345</v>
      </c>
      <c r="F138" s="20" t="s">
        <v>2299</v>
      </c>
      <c r="G138" s="20" t="s">
        <v>2300</v>
      </c>
      <c r="H138" s="21">
        <v>8.9</v>
      </c>
      <c r="I138" s="118">
        <v>4</v>
      </c>
      <c r="J138" s="137"/>
    </row>
    <row r="139" spans="1:10" ht="56.25">
      <c r="A139" s="20" t="s">
        <v>2295</v>
      </c>
      <c r="B139" s="20" t="s">
        <v>2378</v>
      </c>
      <c r="C139" s="20" t="s">
        <v>2377</v>
      </c>
      <c r="D139" s="23">
        <v>43190</v>
      </c>
      <c r="E139" s="20" t="s">
        <v>2921</v>
      </c>
      <c r="F139" s="20" t="s">
        <v>151</v>
      </c>
      <c r="G139" s="20" t="s">
        <v>2303</v>
      </c>
      <c r="H139" s="21">
        <v>967.48</v>
      </c>
      <c r="I139" s="118">
        <v>3</v>
      </c>
      <c r="J139" s="137"/>
    </row>
    <row r="140" spans="1:10" ht="22.5">
      <c r="A140" s="20" t="s">
        <v>2295</v>
      </c>
      <c r="B140" s="20" t="s">
        <v>2378</v>
      </c>
      <c r="C140" s="20" t="s">
        <v>2377</v>
      </c>
      <c r="D140" s="23">
        <v>43190</v>
      </c>
      <c r="E140" s="20" t="s">
        <v>2379</v>
      </c>
      <c r="F140" s="20" t="s">
        <v>151</v>
      </c>
      <c r="G140" s="20" t="s">
        <v>2303</v>
      </c>
      <c r="H140" s="21">
        <v>432.64</v>
      </c>
      <c r="I140" s="118">
        <v>4</v>
      </c>
      <c r="J140" s="137"/>
    </row>
    <row r="141" spans="1:10" ht="22.5">
      <c r="A141" s="20" t="s">
        <v>2295</v>
      </c>
      <c r="B141" s="20" t="s">
        <v>2378</v>
      </c>
      <c r="C141" s="20" t="s">
        <v>2377</v>
      </c>
      <c r="D141" s="23">
        <v>43190</v>
      </c>
      <c r="E141" s="20" t="s">
        <v>2380</v>
      </c>
      <c r="F141" s="20" t="s">
        <v>151</v>
      </c>
      <c r="G141" s="20" t="s">
        <v>2306</v>
      </c>
      <c r="H141" s="21">
        <v>155.72999999999999</v>
      </c>
      <c r="I141" s="118">
        <v>4</v>
      </c>
      <c r="J141" s="137"/>
    </row>
    <row r="142" spans="1:10" ht="12.75">
      <c r="A142" s="20" t="s">
        <v>2295</v>
      </c>
      <c r="B142" s="20"/>
      <c r="C142" s="20"/>
      <c r="D142" s="23"/>
      <c r="E142" s="20" t="s">
        <v>2381</v>
      </c>
      <c r="F142" s="20"/>
      <c r="G142" s="20"/>
      <c r="H142" s="21"/>
      <c r="I142" s="118"/>
      <c r="J142" s="137"/>
    </row>
    <row r="143" spans="1:10" ht="22.5">
      <c r="A143" s="20" t="s">
        <v>2295</v>
      </c>
      <c r="B143" s="20" t="s">
        <v>2382</v>
      </c>
      <c r="C143" s="20" t="s">
        <v>2383</v>
      </c>
      <c r="D143" s="23">
        <v>43185</v>
      </c>
      <c r="E143" s="20" t="s">
        <v>2384</v>
      </c>
      <c r="F143" s="20"/>
      <c r="G143" s="20" t="s">
        <v>2356</v>
      </c>
      <c r="H143" s="21">
        <v>168.84</v>
      </c>
      <c r="I143" s="118">
        <v>3</v>
      </c>
      <c r="J143" s="137"/>
    </row>
    <row r="144" spans="1:10" ht="12.75">
      <c r="A144" s="20" t="s">
        <v>2295</v>
      </c>
      <c r="B144" s="20" t="s">
        <v>2382</v>
      </c>
      <c r="C144" s="20" t="s">
        <v>2383</v>
      </c>
      <c r="D144" s="23">
        <v>43185</v>
      </c>
      <c r="E144" s="20" t="s">
        <v>2385</v>
      </c>
      <c r="F144" s="20"/>
      <c r="G144" s="20" t="s">
        <v>2386</v>
      </c>
      <c r="H144" s="21">
        <v>9</v>
      </c>
      <c r="I144" s="118">
        <v>3</v>
      </c>
      <c r="J144" s="137"/>
    </row>
    <row r="145" spans="1:10" ht="22.5">
      <c r="A145" s="20" t="s">
        <v>2295</v>
      </c>
      <c r="B145" s="20" t="s">
        <v>2387</v>
      </c>
      <c r="C145" s="20" t="s">
        <v>2388</v>
      </c>
      <c r="D145" s="23">
        <v>43216</v>
      </c>
      <c r="E145" s="20" t="s">
        <v>2389</v>
      </c>
      <c r="F145" s="20" t="s">
        <v>2390</v>
      </c>
      <c r="G145" s="20" t="s">
        <v>2391</v>
      </c>
      <c r="H145" s="21">
        <v>90</v>
      </c>
      <c r="I145" s="118">
        <v>3</v>
      </c>
      <c r="J145" s="137"/>
    </row>
    <row r="146" spans="1:10" ht="12.75">
      <c r="A146" s="20" t="s">
        <v>2295</v>
      </c>
      <c r="B146" s="20" t="s">
        <v>2392</v>
      </c>
      <c r="C146" s="20" t="s">
        <v>2393</v>
      </c>
      <c r="D146" s="23">
        <v>43194</v>
      </c>
      <c r="E146" s="20" t="s">
        <v>2394</v>
      </c>
      <c r="F146" s="20" t="s">
        <v>2395</v>
      </c>
      <c r="G146" s="20" t="s">
        <v>2396</v>
      </c>
      <c r="H146" s="21">
        <v>72</v>
      </c>
      <c r="I146" s="118">
        <v>4</v>
      </c>
      <c r="J146" s="137"/>
    </row>
    <row r="147" spans="1:10" ht="22.5">
      <c r="A147" s="20" t="s">
        <v>2295</v>
      </c>
      <c r="B147" s="20" t="s">
        <v>2397</v>
      </c>
      <c r="C147" s="20" t="s">
        <v>2398</v>
      </c>
      <c r="D147" s="23">
        <v>43195</v>
      </c>
      <c r="E147" s="20" t="s">
        <v>2399</v>
      </c>
      <c r="F147" s="20" t="s">
        <v>2310</v>
      </c>
      <c r="G147" s="20" t="s">
        <v>2311</v>
      </c>
      <c r="H147" s="21">
        <v>34</v>
      </c>
      <c r="I147" s="118">
        <v>4</v>
      </c>
      <c r="J147" s="137"/>
    </row>
    <row r="148" spans="1:10" ht="12.75">
      <c r="A148" s="20" t="s">
        <v>2295</v>
      </c>
      <c r="B148" s="20" t="s">
        <v>2400</v>
      </c>
      <c r="C148" s="20" t="s">
        <v>2401</v>
      </c>
      <c r="D148" s="23">
        <v>43200</v>
      </c>
      <c r="E148" s="20" t="s">
        <v>2402</v>
      </c>
      <c r="F148" s="20" t="s">
        <v>2403</v>
      </c>
      <c r="G148" s="20" t="s">
        <v>2404</v>
      </c>
      <c r="H148" s="21">
        <v>331.5</v>
      </c>
      <c r="I148" s="118">
        <v>4</v>
      </c>
      <c r="J148" s="137"/>
    </row>
    <row r="149" spans="1:10" ht="22.5">
      <c r="A149" s="20" t="s">
        <v>2295</v>
      </c>
      <c r="B149" s="20" t="s">
        <v>2405</v>
      </c>
      <c r="C149" s="20" t="s">
        <v>2406</v>
      </c>
      <c r="D149" s="23">
        <v>43202</v>
      </c>
      <c r="E149" s="20" t="s">
        <v>2407</v>
      </c>
      <c r="F149" s="20" t="s">
        <v>2339</v>
      </c>
      <c r="G149" s="20" t="s">
        <v>2340</v>
      </c>
      <c r="H149" s="21">
        <v>306</v>
      </c>
      <c r="I149" s="118">
        <v>3</v>
      </c>
      <c r="J149" s="137"/>
    </row>
    <row r="150" spans="1:10" ht="12.75">
      <c r="A150" s="20" t="s">
        <v>2295</v>
      </c>
      <c r="B150" s="20"/>
      <c r="C150" s="20"/>
      <c r="D150" s="23"/>
      <c r="E150" s="20" t="s">
        <v>2408</v>
      </c>
      <c r="F150" s="20"/>
      <c r="G150" s="20"/>
      <c r="H150" s="21"/>
      <c r="I150" s="118"/>
      <c r="J150" s="137"/>
    </row>
    <row r="151" spans="1:10" ht="22.5">
      <c r="A151" s="20" t="s">
        <v>2295</v>
      </c>
      <c r="B151" s="20" t="s">
        <v>2409</v>
      </c>
      <c r="C151" s="20" t="s">
        <v>2410</v>
      </c>
      <c r="D151" s="23">
        <v>43206</v>
      </c>
      <c r="E151" s="20" t="s">
        <v>2411</v>
      </c>
      <c r="F151" s="20"/>
      <c r="G151" s="20" t="s">
        <v>2356</v>
      </c>
      <c r="H151" s="21">
        <v>439.71</v>
      </c>
      <c r="I151" s="118">
        <v>3</v>
      </c>
      <c r="J151" s="137"/>
    </row>
    <row r="152" spans="1:10" ht="22.5">
      <c r="A152" s="20" t="s">
        <v>2295</v>
      </c>
      <c r="B152" s="20" t="s">
        <v>2409</v>
      </c>
      <c r="C152" s="20" t="s">
        <v>2412</v>
      </c>
      <c r="D152" s="23">
        <v>43187</v>
      </c>
      <c r="E152" s="20" t="s">
        <v>2413</v>
      </c>
      <c r="F152" s="20" t="s">
        <v>2414</v>
      </c>
      <c r="G152" s="20" t="s">
        <v>2415</v>
      </c>
      <c r="H152" s="21">
        <v>12.5</v>
      </c>
      <c r="I152" s="118">
        <v>3</v>
      </c>
      <c r="J152" s="137"/>
    </row>
    <row r="153" spans="1:10" ht="22.5">
      <c r="A153" s="20" t="s">
        <v>2295</v>
      </c>
      <c r="B153" s="20" t="s">
        <v>2409</v>
      </c>
      <c r="C153" s="20" t="s">
        <v>2416</v>
      </c>
      <c r="D153" s="23">
        <v>43186</v>
      </c>
      <c r="E153" s="20" t="s">
        <v>2417</v>
      </c>
      <c r="F153" s="20" t="s">
        <v>2418</v>
      </c>
      <c r="G153" s="20" t="s">
        <v>2419</v>
      </c>
      <c r="H153" s="21">
        <v>40</v>
      </c>
      <c r="I153" s="118">
        <v>3</v>
      </c>
      <c r="J153" s="137"/>
    </row>
    <row r="154" spans="1:10" ht="22.5">
      <c r="A154" s="20" t="s">
        <v>2295</v>
      </c>
      <c r="B154" s="20" t="s">
        <v>2409</v>
      </c>
      <c r="C154" s="20" t="s">
        <v>2420</v>
      </c>
      <c r="D154" s="23">
        <v>43187</v>
      </c>
      <c r="E154" s="20" t="s">
        <v>2421</v>
      </c>
      <c r="F154" s="20" t="s">
        <v>2422</v>
      </c>
      <c r="G154" s="20" t="s">
        <v>2423</v>
      </c>
      <c r="H154" s="21">
        <v>720</v>
      </c>
      <c r="I154" s="118">
        <v>3</v>
      </c>
      <c r="J154" s="137"/>
    </row>
    <row r="155" spans="1:10" ht="12.75">
      <c r="A155" s="20" t="s">
        <v>2295</v>
      </c>
      <c r="B155" s="20"/>
      <c r="C155" s="20"/>
      <c r="D155" s="23"/>
      <c r="E155" s="20" t="s">
        <v>2424</v>
      </c>
      <c r="F155" s="20"/>
      <c r="G155" s="20"/>
      <c r="H155" s="21"/>
      <c r="I155" s="118"/>
      <c r="J155" s="137"/>
    </row>
    <row r="156" spans="1:10" ht="22.5">
      <c r="A156" s="20" t="s">
        <v>2295</v>
      </c>
      <c r="B156" s="20" t="s">
        <v>2425</v>
      </c>
      <c r="C156" s="20" t="s">
        <v>2426</v>
      </c>
      <c r="D156" s="23">
        <v>43202</v>
      </c>
      <c r="E156" s="20" t="s">
        <v>2427</v>
      </c>
      <c r="F156" s="20"/>
      <c r="G156" s="20" t="s">
        <v>2428</v>
      </c>
      <c r="H156" s="21">
        <v>109.88</v>
      </c>
      <c r="I156" s="118">
        <v>4</v>
      </c>
      <c r="J156" s="137"/>
    </row>
    <row r="157" spans="1:10" ht="22.5">
      <c r="A157" s="20" t="s">
        <v>2295</v>
      </c>
      <c r="B157" s="20" t="s">
        <v>2429</v>
      </c>
      <c r="C157" s="20"/>
      <c r="D157" s="23">
        <v>43202</v>
      </c>
      <c r="E157" s="20" t="s">
        <v>2430</v>
      </c>
      <c r="F157" s="20" t="s">
        <v>2431</v>
      </c>
      <c r="G157" s="20" t="s">
        <v>2432</v>
      </c>
      <c r="H157" s="21">
        <v>25.8</v>
      </c>
      <c r="I157" s="118">
        <v>4</v>
      </c>
      <c r="J157" s="137"/>
    </row>
    <row r="158" spans="1:10" ht="12.75">
      <c r="A158" s="20" t="s">
        <v>2295</v>
      </c>
      <c r="B158" s="20" t="s">
        <v>2433</v>
      </c>
      <c r="C158" s="20" t="s">
        <v>2434</v>
      </c>
      <c r="D158" s="23">
        <v>43220</v>
      </c>
      <c r="E158" s="20" t="s">
        <v>2435</v>
      </c>
      <c r="F158" s="20" t="s">
        <v>2299</v>
      </c>
      <c r="G158" s="20" t="s">
        <v>2300</v>
      </c>
      <c r="H158" s="21">
        <v>2.16</v>
      </c>
      <c r="I158" s="118">
        <v>4</v>
      </c>
      <c r="J158" s="137"/>
    </row>
    <row r="159" spans="1:10" ht="12.75">
      <c r="A159" s="20" t="s">
        <v>2295</v>
      </c>
      <c r="B159" s="20" t="s">
        <v>2433</v>
      </c>
      <c r="C159" s="20" t="s">
        <v>2434</v>
      </c>
      <c r="D159" s="23">
        <v>43220</v>
      </c>
      <c r="E159" s="20" t="s">
        <v>2345</v>
      </c>
      <c r="F159" s="20" t="s">
        <v>2299</v>
      </c>
      <c r="G159" s="20" t="s">
        <v>2300</v>
      </c>
      <c r="H159" s="21">
        <v>8.9</v>
      </c>
      <c r="I159" s="118">
        <v>4</v>
      </c>
      <c r="J159" s="137"/>
    </row>
    <row r="160" spans="1:10" ht="56.25">
      <c r="A160" s="20" t="s">
        <v>2295</v>
      </c>
      <c r="B160" s="20" t="s">
        <v>2436</v>
      </c>
      <c r="C160" s="20" t="s">
        <v>2434</v>
      </c>
      <c r="D160" s="23">
        <v>43220</v>
      </c>
      <c r="E160" s="20" t="s">
        <v>2437</v>
      </c>
      <c r="F160" s="20" t="s">
        <v>151</v>
      </c>
      <c r="G160" s="20" t="s">
        <v>2303</v>
      </c>
      <c r="H160" s="21">
        <v>972.01</v>
      </c>
      <c r="I160" s="118">
        <v>3</v>
      </c>
      <c r="J160" s="137"/>
    </row>
    <row r="161" spans="1:10" ht="22.5">
      <c r="A161" s="20" t="s">
        <v>2295</v>
      </c>
      <c r="B161" s="20" t="s">
        <v>2436</v>
      </c>
      <c r="C161" s="20" t="s">
        <v>2434</v>
      </c>
      <c r="D161" s="23">
        <v>43220</v>
      </c>
      <c r="E161" s="20" t="s">
        <v>2438</v>
      </c>
      <c r="F161" s="20" t="s">
        <v>151</v>
      </c>
      <c r="G161" s="20" t="s">
        <v>2303</v>
      </c>
      <c r="H161" s="21">
        <v>432.64</v>
      </c>
      <c r="I161" s="118">
        <v>4</v>
      </c>
      <c r="J161" s="137"/>
    </row>
    <row r="162" spans="1:10" ht="22.5">
      <c r="A162" s="20" t="s">
        <v>2295</v>
      </c>
      <c r="B162" s="20" t="s">
        <v>2436</v>
      </c>
      <c r="C162" s="20" t="s">
        <v>2434</v>
      </c>
      <c r="D162" s="23">
        <v>43220</v>
      </c>
      <c r="E162" s="20" t="s">
        <v>2439</v>
      </c>
      <c r="F162" s="20" t="s">
        <v>151</v>
      </c>
      <c r="G162" s="20" t="s">
        <v>2306</v>
      </c>
      <c r="H162" s="21">
        <v>155.72999999999999</v>
      </c>
      <c r="I162" s="118">
        <v>4</v>
      </c>
      <c r="J162" s="137"/>
    </row>
    <row r="163" spans="1:10" ht="22.5">
      <c r="A163" s="20" t="s">
        <v>2295</v>
      </c>
      <c r="B163" s="20" t="s">
        <v>2440</v>
      </c>
      <c r="C163" s="20" t="s">
        <v>2398</v>
      </c>
      <c r="D163" s="23">
        <v>43223</v>
      </c>
      <c r="E163" s="20" t="s">
        <v>2441</v>
      </c>
      <c r="F163" s="20" t="s">
        <v>2310</v>
      </c>
      <c r="G163" s="20" t="s">
        <v>2311</v>
      </c>
      <c r="H163" s="21">
        <v>34</v>
      </c>
      <c r="I163" s="118">
        <v>3</v>
      </c>
      <c r="J163" s="137"/>
    </row>
    <row r="164" spans="1:10" ht="22.5">
      <c r="A164" s="20" t="s">
        <v>2295</v>
      </c>
      <c r="B164" s="20" t="s">
        <v>2442</v>
      </c>
      <c r="C164" s="20" t="s">
        <v>2443</v>
      </c>
      <c r="D164" s="23">
        <v>43241</v>
      </c>
      <c r="E164" s="20" t="s">
        <v>2444</v>
      </c>
      <c r="F164" s="20" t="s">
        <v>2339</v>
      </c>
      <c r="G164" s="20" t="s">
        <v>2340</v>
      </c>
      <c r="H164" s="21">
        <v>306</v>
      </c>
      <c r="I164" s="118">
        <v>3</v>
      </c>
      <c r="J164" s="137"/>
    </row>
    <row r="165" spans="1:10" ht="12.75">
      <c r="A165" s="20" t="s">
        <v>2295</v>
      </c>
      <c r="B165" s="20"/>
      <c r="C165" s="20"/>
      <c r="D165" s="23"/>
      <c r="E165" s="20" t="s">
        <v>2445</v>
      </c>
      <c r="F165" s="20"/>
      <c r="G165" s="20"/>
      <c r="H165" s="21"/>
      <c r="I165" s="118"/>
      <c r="J165" s="137"/>
    </row>
    <row r="166" spans="1:10" ht="22.5">
      <c r="A166" s="20" t="s">
        <v>2295</v>
      </c>
      <c r="B166" s="20" t="s">
        <v>2446</v>
      </c>
      <c r="C166" s="20" t="s">
        <v>2447</v>
      </c>
      <c r="D166" s="23">
        <v>43226</v>
      </c>
      <c r="E166" s="20" t="s">
        <v>2448</v>
      </c>
      <c r="F166" s="20"/>
      <c r="G166" s="20" t="s">
        <v>2449</v>
      </c>
      <c r="H166" s="21">
        <v>720</v>
      </c>
      <c r="I166" s="118">
        <v>3</v>
      </c>
      <c r="J166" s="137"/>
    </row>
    <row r="167" spans="1:10" ht="12.75">
      <c r="A167" s="20" t="s">
        <v>2295</v>
      </c>
      <c r="B167" s="20"/>
      <c r="C167" s="20"/>
      <c r="D167" s="23"/>
      <c r="E167" s="20" t="s">
        <v>2450</v>
      </c>
      <c r="F167" s="20"/>
      <c r="G167" s="20"/>
      <c r="H167" s="21"/>
      <c r="I167" s="118"/>
      <c r="J167" s="137"/>
    </row>
    <row r="168" spans="1:10" ht="22.5">
      <c r="A168" s="20" t="s">
        <v>2295</v>
      </c>
      <c r="B168" s="20" t="s">
        <v>2451</v>
      </c>
      <c r="C168" s="20" t="s">
        <v>2452</v>
      </c>
      <c r="D168" s="23">
        <v>43219</v>
      </c>
      <c r="E168" s="20" t="s">
        <v>2453</v>
      </c>
      <c r="F168" s="20"/>
      <c r="G168" s="20" t="s">
        <v>2356</v>
      </c>
      <c r="H168" s="21">
        <v>229.76</v>
      </c>
      <c r="I168" s="118">
        <v>3</v>
      </c>
      <c r="J168" s="137"/>
    </row>
    <row r="169" spans="1:10" ht="12.75">
      <c r="A169" s="20" t="s">
        <v>2295</v>
      </c>
      <c r="B169" s="20" t="s">
        <v>2451</v>
      </c>
      <c r="C169" s="20" t="s">
        <v>2454</v>
      </c>
      <c r="D169" s="23">
        <v>43223</v>
      </c>
      <c r="E169" s="20" t="s">
        <v>2455</v>
      </c>
      <c r="F169" s="20"/>
      <c r="G169" s="20" t="s">
        <v>2456</v>
      </c>
      <c r="H169" s="21">
        <v>9.4700000000000006</v>
      </c>
      <c r="I169" s="118">
        <v>3</v>
      </c>
      <c r="J169" s="137"/>
    </row>
    <row r="170" spans="1:10" ht="12.75">
      <c r="A170" s="20" t="s">
        <v>2295</v>
      </c>
      <c r="B170" s="20" t="s">
        <v>2451</v>
      </c>
      <c r="C170" s="20" t="s">
        <v>2457</v>
      </c>
      <c r="D170" s="23">
        <v>43222</v>
      </c>
      <c r="E170" s="20" t="s">
        <v>2458</v>
      </c>
      <c r="F170" s="20"/>
      <c r="G170" s="20" t="s">
        <v>2459</v>
      </c>
      <c r="H170" s="21">
        <v>175.5</v>
      </c>
      <c r="I170" s="118">
        <v>3</v>
      </c>
      <c r="J170" s="137"/>
    </row>
    <row r="171" spans="1:10" ht="22.5">
      <c r="A171" s="20" t="s">
        <v>2295</v>
      </c>
      <c r="B171" s="20" t="s">
        <v>2460</v>
      </c>
      <c r="C171" s="20" t="s">
        <v>2461</v>
      </c>
      <c r="D171" s="23">
        <v>43223</v>
      </c>
      <c r="E171" s="20" t="s">
        <v>2462</v>
      </c>
      <c r="F171" s="20"/>
      <c r="G171" s="20" t="s">
        <v>2449</v>
      </c>
      <c r="H171" s="21">
        <v>960</v>
      </c>
      <c r="I171" s="118">
        <v>3</v>
      </c>
      <c r="J171" s="137"/>
    </row>
    <row r="172" spans="1:10" ht="22.5">
      <c r="A172" s="20" t="s">
        <v>2295</v>
      </c>
      <c r="B172" s="20" t="s">
        <v>2463</v>
      </c>
      <c r="C172" s="20" t="s">
        <v>2398</v>
      </c>
      <c r="D172" s="23">
        <v>43248</v>
      </c>
      <c r="E172" s="20" t="s">
        <v>2464</v>
      </c>
      <c r="F172" s="20" t="s">
        <v>2310</v>
      </c>
      <c r="G172" s="20" t="s">
        <v>2311</v>
      </c>
      <c r="H172" s="21">
        <v>34</v>
      </c>
      <c r="I172" s="118">
        <v>3</v>
      </c>
      <c r="J172" s="137"/>
    </row>
    <row r="173" spans="1:10" ht="22.5">
      <c r="A173" s="20" t="s">
        <v>2295</v>
      </c>
      <c r="B173" s="20" t="s">
        <v>2465</v>
      </c>
      <c r="C173" s="20" t="s">
        <v>2909</v>
      </c>
      <c r="D173" s="23">
        <v>43248</v>
      </c>
      <c r="E173" s="20" t="s">
        <v>2466</v>
      </c>
      <c r="F173" s="20" t="s">
        <v>2908</v>
      </c>
      <c r="G173" s="20" t="s">
        <v>2467</v>
      </c>
      <c r="H173" s="21">
        <v>24.9</v>
      </c>
      <c r="I173" s="118">
        <v>3</v>
      </c>
      <c r="J173" s="137"/>
    </row>
    <row r="174" spans="1:10" ht="12.75">
      <c r="A174" s="20" t="s">
        <v>2295</v>
      </c>
      <c r="B174" s="20"/>
      <c r="C174" s="20"/>
      <c r="D174" s="23"/>
      <c r="E174" s="20" t="s">
        <v>2468</v>
      </c>
      <c r="F174" s="20"/>
      <c r="G174" s="20"/>
      <c r="H174" s="21"/>
      <c r="I174" s="118"/>
      <c r="J174" s="137"/>
    </row>
    <row r="175" spans="1:10" ht="22.5">
      <c r="A175" s="20" t="s">
        <v>2295</v>
      </c>
      <c r="B175" s="20" t="s">
        <v>2469</v>
      </c>
      <c r="C175" s="20" t="s">
        <v>2470</v>
      </c>
      <c r="D175" s="23">
        <v>43217</v>
      </c>
      <c r="E175" s="20" t="s">
        <v>2471</v>
      </c>
      <c r="F175" s="20"/>
      <c r="G175" s="20" t="s">
        <v>2356</v>
      </c>
      <c r="H175" s="21">
        <v>434.76</v>
      </c>
      <c r="I175" s="118">
        <v>3</v>
      </c>
      <c r="J175" s="137"/>
    </row>
    <row r="176" spans="1:10" ht="12.75">
      <c r="A176" s="20" t="s">
        <v>2295</v>
      </c>
      <c r="B176" s="20" t="s">
        <v>2469</v>
      </c>
      <c r="C176" s="20" t="s">
        <v>2470</v>
      </c>
      <c r="D176" s="23">
        <v>43217</v>
      </c>
      <c r="E176" s="20" t="s">
        <v>2413</v>
      </c>
      <c r="F176" s="20" t="s">
        <v>2472</v>
      </c>
      <c r="G176" s="20" t="s">
        <v>2473</v>
      </c>
      <c r="H176" s="21">
        <v>13</v>
      </c>
      <c r="I176" s="118">
        <v>3</v>
      </c>
      <c r="J176" s="137"/>
    </row>
    <row r="177" spans="1:10" ht="22.5">
      <c r="A177" s="20" t="s">
        <v>2295</v>
      </c>
      <c r="B177" s="20" t="s">
        <v>2474</v>
      </c>
      <c r="C177" s="20" t="s">
        <v>2475</v>
      </c>
      <c r="D177" s="23">
        <v>43217</v>
      </c>
      <c r="E177" s="20" t="s">
        <v>2476</v>
      </c>
      <c r="F177" s="20" t="s">
        <v>2367</v>
      </c>
      <c r="G177" s="20" t="s">
        <v>2368</v>
      </c>
      <c r="H177" s="21">
        <v>440</v>
      </c>
      <c r="I177" s="118">
        <v>3</v>
      </c>
      <c r="J177" s="137"/>
    </row>
    <row r="178" spans="1:10" ht="12.75">
      <c r="A178" s="20" t="s">
        <v>2295</v>
      </c>
      <c r="B178" s="20" t="s">
        <v>2477</v>
      </c>
      <c r="C178" s="20" t="s">
        <v>2478</v>
      </c>
      <c r="D178" s="23">
        <v>43251</v>
      </c>
      <c r="E178" s="20" t="s">
        <v>2345</v>
      </c>
      <c r="F178" s="20" t="s">
        <v>2299</v>
      </c>
      <c r="G178" s="20" t="s">
        <v>2300</v>
      </c>
      <c r="H178" s="21">
        <v>8.9</v>
      </c>
      <c r="I178" s="118">
        <v>4</v>
      </c>
      <c r="J178" s="137"/>
    </row>
    <row r="179" spans="1:10" ht="12.75">
      <c r="A179" s="20" t="s">
        <v>2295</v>
      </c>
      <c r="B179" s="20" t="s">
        <v>2477</v>
      </c>
      <c r="C179" s="20" t="s">
        <v>2478</v>
      </c>
      <c r="D179" s="23">
        <v>43251</v>
      </c>
      <c r="E179" s="20" t="s">
        <v>2435</v>
      </c>
      <c r="F179" s="20" t="s">
        <v>2299</v>
      </c>
      <c r="G179" s="20" t="s">
        <v>2300</v>
      </c>
      <c r="H179" s="21">
        <v>2.16</v>
      </c>
      <c r="I179" s="118">
        <v>4</v>
      </c>
      <c r="J179" s="137"/>
    </row>
    <row r="180" spans="1:10" ht="56.25">
      <c r="A180" s="20" t="s">
        <v>2295</v>
      </c>
      <c r="B180" s="20" t="s">
        <v>2479</v>
      </c>
      <c r="C180" s="20" t="s">
        <v>2478</v>
      </c>
      <c r="D180" s="23">
        <v>43251</v>
      </c>
      <c r="E180" s="20" t="s">
        <v>2480</v>
      </c>
      <c r="F180" s="20" t="s">
        <v>151</v>
      </c>
      <c r="G180" s="20" t="s">
        <v>2303</v>
      </c>
      <c r="H180" s="21">
        <v>978.71</v>
      </c>
      <c r="I180" s="118">
        <v>3</v>
      </c>
      <c r="J180" s="137"/>
    </row>
    <row r="181" spans="1:10" ht="22.5">
      <c r="A181" s="20" t="s">
        <v>2295</v>
      </c>
      <c r="B181" s="20" t="s">
        <v>2479</v>
      </c>
      <c r="C181" s="20" t="s">
        <v>2478</v>
      </c>
      <c r="D181" s="23">
        <v>43251</v>
      </c>
      <c r="E181" s="20" t="s">
        <v>2481</v>
      </c>
      <c r="F181" s="20" t="s">
        <v>151</v>
      </c>
      <c r="G181" s="20" t="s">
        <v>2303</v>
      </c>
      <c r="H181" s="21">
        <v>432.64</v>
      </c>
      <c r="I181" s="118">
        <v>4</v>
      </c>
      <c r="J181" s="137"/>
    </row>
    <row r="182" spans="1:10" ht="22.5">
      <c r="A182" s="20" t="s">
        <v>2295</v>
      </c>
      <c r="B182" s="20" t="s">
        <v>2479</v>
      </c>
      <c r="C182" s="20" t="s">
        <v>2478</v>
      </c>
      <c r="D182" s="23">
        <v>43251</v>
      </c>
      <c r="E182" s="20" t="s">
        <v>2482</v>
      </c>
      <c r="F182" s="20" t="s">
        <v>151</v>
      </c>
      <c r="G182" s="20" t="s">
        <v>2306</v>
      </c>
      <c r="H182" s="21">
        <v>155.72999999999999</v>
      </c>
      <c r="I182" s="118">
        <v>4</v>
      </c>
      <c r="J182" s="137"/>
    </row>
    <row r="183" spans="1:10" ht="22.5">
      <c r="A183" s="20" t="s">
        <v>2295</v>
      </c>
      <c r="B183" s="20" t="s">
        <v>2483</v>
      </c>
      <c r="C183" s="20" t="s">
        <v>2484</v>
      </c>
      <c r="D183" s="23">
        <v>43263</v>
      </c>
      <c r="E183" s="20" t="s">
        <v>2485</v>
      </c>
      <c r="F183" s="20" t="s">
        <v>2339</v>
      </c>
      <c r="G183" s="20" t="s">
        <v>2340</v>
      </c>
      <c r="H183" s="21">
        <v>306</v>
      </c>
      <c r="I183" s="118">
        <v>3</v>
      </c>
      <c r="J183" s="137"/>
    </row>
    <row r="184" spans="1:10" ht="12.75">
      <c r="A184" s="20" t="s">
        <v>2295</v>
      </c>
      <c r="B184" s="20"/>
      <c r="C184" s="20"/>
      <c r="D184" s="23"/>
      <c r="E184" s="20" t="s">
        <v>2486</v>
      </c>
      <c r="F184" s="20"/>
      <c r="G184" s="20"/>
      <c r="H184" s="21"/>
      <c r="I184" s="118"/>
      <c r="J184" s="137"/>
    </row>
    <row r="185" spans="1:10" ht="33.75">
      <c r="A185" s="20" t="s">
        <v>2295</v>
      </c>
      <c r="B185" s="20" t="s">
        <v>2487</v>
      </c>
      <c r="C185" s="20" t="s">
        <v>2488</v>
      </c>
      <c r="D185" s="23">
        <v>43263</v>
      </c>
      <c r="E185" s="20" t="s">
        <v>2489</v>
      </c>
      <c r="F185" s="20"/>
      <c r="G185" s="20" t="s">
        <v>2490</v>
      </c>
      <c r="H185" s="21">
        <v>309.89999999999998</v>
      </c>
      <c r="I185" s="118">
        <v>2</v>
      </c>
      <c r="J185" s="137"/>
    </row>
    <row r="186" spans="1:10" ht="22.5">
      <c r="A186" s="20" t="s">
        <v>2295</v>
      </c>
      <c r="B186" s="20" t="s">
        <v>2491</v>
      </c>
      <c r="C186" s="20" t="s">
        <v>2492</v>
      </c>
      <c r="D186" s="23">
        <v>43223</v>
      </c>
      <c r="E186" s="20" t="s">
        <v>2493</v>
      </c>
      <c r="F186" s="20" t="s">
        <v>2367</v>
      </c>
      <c r="G186" s="20" t="s">
        <v>2368</v>
      </c>
      <c r="H186" s="21">
        <v>340</v>
      </c>
      <c r="I186" s="118">
        <v>2</v>
      </c>
      <c r="J186" s="137"/>
    </row>
    <row r="187" spans="1:10" ht="12.75">
      <c r="A187" s="20" t="s">
        <v>2295</v>
      </c>
      <c r="B187" s="20"/>
      <c r="C187" s="20"/>
      <c r="D187" s="23"/>
      <c r="E187" s="20" t="s">
        <v>2880</v>
      </c>
      <c r="F187" s="20"/>
      <c r="G187" s="20"/>
      <c r="H187" s="21"/>
      <c r="I187" s="118"/>
      <c r="J187" s="137"/>
    </row>
    <row r="188" spans="1:10" ht="22.5">
      <c r="A188" s="20" t="s">
        <v>2295</v>
      </c>
      <c r="B188" s="20" t="s">
        <v>2494</v>
      </c>
      <c r="C188" s="20" t="s">
        <v>2495</v>
      </c>
      <c r="D188" s="23">
        <v>43204</v>
      </c>
      <c r="E188" s="20" t="s">
        <v>2496</v>
      </c>
      <c r="F188" s="20"/>
      <c r="G188" s="20" t="s">
        <v>2356</v>
      </c>
      <c r="H188" s="21">
        <v>164.09</v>
      </c>
      <c r="I188" s="118">
        <v>4</v>
      </c>
      <c r="J188" s="137"/>
    </row>
    <row r="189" spans="1:10" ht="12.75">
      <c r="A189" s="20" t="s">
        <v>2295</v>
      </c>
      <c r="B189" s="20" t="s">
        <v>2494</v>
      </c>
      <c r="C189" s="20" t="s">
        <v>2497</v>
      </c>
      <c r="D189" s="23">
        <v>43204</v>
      </c>
      <c r="E189" s="20" t="s">
        <v>2498</v>
      </c>
      <c r="F189" s="20" t="s">
        <v>2499</v>
      </c>
      <c r="G189" s="20" t="s">
        <v>2500</v>
      </c>
      <c r="H189" s="21">
        <v>65</v>
      </c>
      <c r="I189" s="118">
        <v>4</v>
      </c>
      <c r="J189" s="137"/>
    </row>
    <row r="190" spans="1:10" ht="22.5">
      <c r="A190" s="20" t="s">
        <v>2295</v>
      </c>
      <c r="B190" s="20" t="s">
        <v>2494</v>
      </c>
      <c r="C190" s="20" t="s">
        <v>2501</v>
      </c>
      <c r="D190" s="23">
        <v>43203</v>
      </c>
      <c r="E190" s="20" t="s">
        <v>2384</v>
      </c>
      <c r="F190" s="20"/>
      <c r="G190" s="20" t="s">
        <v>2502</v>
      </c>
      <c r="H190" s="21">
        <v>151.19999999999999</v>
      </c>
      <c r="I190" s="118">
        <v>4</v>
      </c>
      <c r="J190" s="137"/>
    </row>
    <row r="191" spans="1:10" ht="22.5">
      <c r="A191" s="20" t="s">
        <v>2295</v>
      </c>
      <c r="B191" s="20" t="s">
        <v>2494</v>
      </c>
      <c r="C191" s="20" t="s">
        <v>2503</v>
      </c>
      <c r="D191" s="23">
        <v>43203</v>
      </c>
      <c r="E191" s="20" t="s">
        <v>2384</v>
      </c>
      <c r="F191" s="20"/>
      <c r="G191" s="20" t="s">
        <v>2504</v>
      </c>
      <c r="H191" s="21">
        <v>106.07</v>
      </c>
      <c r="I191" s="118">
        <v>4</v>
      </c>
      <c r="J191" s="137"/>
    </row>
    <row r="192" spans="1:10" ht="12.75">
      <c r="A192" s="20" t="s">
        <v>2295</v>
      </c>
      <c r="B192" s="20" t="s">
        <v>2505</v>
      </c>
      <c r="C192" s="20" t="s">
        <v>2506</v>
      </c>
      <c r="D192" s="23">
        <v>43264</v>
      </c>
      <c r="E192" s="20" t="s">
        <v>2507</v>
      </c>
      <c r="F192" s="20" t="s">
        <v>2299</v>
      </c>
      <c r="G192" s="20" t="s">
        <v>2300</v>
      </c>
      <c r="H192" s="21">
        <v>66</v>
      </c>
      <c r="I192" s="118">
        <v>4</v>
      </c>
      <c r="J192" s="137"/>
    </row>
    <row r="193" spans="1:10" ht="12.75">
      <c r="A193" s="20" t="s">
        <v>2295</v>
      </c>
      <c r="B193" s="20"/>
      <c r="C193" s="20"/>
      <c r="D193" s="23"/>
      <c r="E193" s="20" t="s">
        <v>2508</v>
      </c>
      <c r="F193" s="20"/>
      <c r="G193" s="20"/>
      <c r="H193" s="21"/>
      <c r="I193" s="118"/>
      <c r="J193" s="137"/>
    </row>
    <row r="194" spans="1:10" ht="22.5">
      <c r="A194" s="20" t="s">
        <v>2295</v>
      </c>
      <c r="B194" s="20" t="s">
        <v>2509</v>
      </c>
      <c r="C194" s="20" t="s">
        <v>2510</v>
      </c>
      <c r="D194" s="23">
        <v>43252</v>
      </c>
      <c r="E194" s="20" t="s">
        <v>2511</v>
      </c>
      <c r="F194" s="20"/>
      <c r="G194" s="20" t="s">
        <v>2449</v>
      </c>
      <c r="H194" s="21">
        <v>1800</v>
      </c>
      <c r="I194" s="118">
        <v>3</v>
      </c>
      <c r="J194" s="137"/>
    </row>
    <row r="195" spans="1:10" ht="22.5">
      <c r="A195" s="20" t="s">
        <v>2295</v>
      </c>
      <c r="B195" s="20" t="s">
        <v>2509</v>
      </c>
      <c r="C195" s="20" t="s">
        <v>2512</v>
      </c>
      <c r="D195" s="23">
        <v>43263</v>
      </c>
      <c r="E195" s="20" t="s">
        <v>2513</v>
      </c>
      <c r="F195" s="20"/>
      <c r="G195" s="20" t="s">
        <v>2356</v>
      </c>
      <c r="H195" s="21">
        <v>158.58000000000001</v>
      </c>
      <c r="I195" s="118">
        <v>3</v>
      </c>
      <c r="J195" s="137"/>
    </row>
    <row r="196" spans="1:10" ht="12.75">
      <c r="A196" s="20" t="s">
        <v>2295</v>
      </c>
      <c r="B196" s="20" t="s">
        <v>2514</v>
      </c>
      <c r="C196" s="20" t="s">
        <v>2515</v>
      </c>
      <c r="D196" s="23">
        <v>43280</v>
      </c>
      <c r="E196" s="20" t="s">
        <v>2435</v>
      </c>
      <c r="F196" s="20" t="s">
        <v>2299</v>
      </c>
      <c r="G196" s="20" t="s">
        <v>2300</v>
      </c>
      <c r="H196" s="21">
        <v>1.42</v>
      </c>
      <c r="I196" s="118">
        <v>4</v>
      </c>
      <c r="J196" s="137"/>
    </row>
    <row r="197" spans="1:10" ht="12.75">
      <c r="A197" s="20" t="s">
        <v>2295</v>
      </c>
      <c r="B197" s="20" t="s">
        <v>2514</v>
      </c>
      <c r="C197" s="20" t="s">
        <v>2515</v>
      </c>
      <c r="D197" s="23">
        <v>43280</v>
      </c>
      <c r="E197" s="20" t="s">
        <v>2345</v>
      </c>
      <c r="F197" s="20" t="s">
        <v>2299</v>
      </c>
      <c r="G197" s="20" t="s">
        <v>2300</v>
      </c>
      <c r="H197" s="21">
        <v>8.9</v>
      </c>
      <c r="I197" s="118">
        <v>4</v>
      </c>
      <c r="J197" s="137"/>
    </row>
    <row r="198" spans="1:10" ht="22.5">
      <c r="A198" s="20" t="s">
        <v>2295</v>
      </c>
      <c r="B198" s="20" t="s">
        <v>2516</v>
      </c>
      <c r="C198" s="20" t="s">
        <v>2515</v>
      </c>
      <c r="D198" s="23">
        <v>43281</v>
      </c>
      <c r="E198" s="20" t="s">
        <v>2517</v>
      </c>
      <c r="F198" s="20" t="s">
        <v>151</v>
      </c>
      <c r="G198" s="20" t="s">
        <v>2303</v>
      </c>
      <c r="H198" s="21">
        <v>432.64</v>
      </c>
      <c r="I198" s="118">
        <v>4</v>
      </c>
      <c r="J198" s="137"/>
    </row>
    <row r="199" spans="1:10" ht="56.25">
      <c r="A199" s="20" t="s">
        <v>2295</v>
      </c>
      <c r="B199" s="20" t="s">
        <v>2516</v>
      </c>
      <c r="C199" s="20" t="s">
        <v>2515</v>
      </c>
      <c r="D199" s="23">
        <v>43281</v>
      </c>
      <c r="E199" s="20" t="s">
        <v>2922</v>
      </c>
      <c r="F199" s="20" t="s">
        <v>151</v>
      </c>
      <c r="G199" s="20" t="s">
        <v>2303</v>
      </c>
      <c r="H199" s="21">
        <v>977.76</v>
      </c>
      <c r="I199" s="118">
        <v>3</v>
      </c>
      <c r="J199" s="137"/>
    </row>
    <row r="200" spans="1:10" ht="22.5">
      <c r="A200" s="20" t="s">
        <v>2295</v>
      </c>
      <c r="B200" s="20" t="s">
        <v>2516</v>
      </c>
      <c r="C200" s="20" t="s">
        <v>2515</v>
      </c>
      <c r="D200" s="23">
        <v>43281</v>
      </c>
      <c r="E200" s="20" t="s">
        <v>2923</v>
      </c>
      <c r="F200" s="20" t="s">
        <v>151</v>
      </c>
      <c r="G200" s="20" t="s">
        <v>2306</v>
      </c>
      <c r="H200" s="21">
        <v>155.72999999999999</v>
      </c>
      <c r="I200" s="118">
        <v>4</v>
      </c>
      <c r="J200" s="137"/>
    </row>
    <row r="201" spans="1:10" ht="12.75">
      <c r="A201" s="20" t="s">
        <v>2295</v>
      </c>
      <c r="B201" s="20"/>
      <c r="C201" s="20"/>
      <c r="D201" s="23"/>
      <c r="E201" s="20" t="s">
        <v>2518</v>
      </c>
      <c r="F201" s="20"/>
      <c r="G201" s="20"/>
      <c r="H201" s="21"/>
      <c r="I201" s="118"/>
      <c r="J201" s="137"/>
    </row>
    <row r="202" spans="1:10" ht="22.5">
      <c r="A202" s="20" t="s">
        <v>2295</v>
      </c>
      <c r="B202" s="20" t="s">
        <v>2519</v>
      </c>
      <c r="C202" s="20" t="s">
        <v>2520</v>
      </c>
      <c r="D202" s="23">
        <v>43241</v>
      </c>
      <c r="E202" s="20" t="s">
        <v>2521</v>
      </c>
      <c r="F202" s="20" t="s">
        <v>2390</v>
      </c>
      <c r="G202" s="20" t="s">
        <v>2391</v>
      </c>
      <c r="H202" s="21">
        <v>180</v>
      </c>
      <c r="I202" s="118">
        <v>2</v>
      </c>
      <c r="J202" s="137"/>
    </row>
    <row r="203" spans="1:10" ht="22.5">
      <c r="A203" s="20" t="s">
        <v>2295</v>
      </c>
      <c r="B203" s="20" t="s">
        <v>2522</v>
      </c>
      <c r="C203" s="20" t="s">
        <v>2523</v>
      </c>
      <c r="D203" s="23">
        <v>43216</v>
      </c>
      <c r="E203" s="20" t="s">
        <v>2524</v>
      </c>
      <c r="F203" s="20" t="s">
        <v>2525</v>
      </c>
      <c r="G203" s="20" t="s">
        <v>2526</v>
      </c>
      <c r="H203" s="21">
        <v>251.99</v>
      </c>
      <c r="I203" s="118">
        <v>2</v>
      </c>
      <c r="J203" s="137"/>
    </row>
    <row r="204" spans="1:10" ht="12.75">
      <c r="A204" s="20" t="s">
        <v>2295</v>
      </c>
      <c r="B204" s="20"/>
      <c r="C204" s="20"/>
      <c r="D204" s="23"/>
      <c r="E204" s="20" t="s">
        <v>2527</v>
      </c>
      <c r="F204" s="20"/>
      <c r="G204" s="20"/>
      <c r="H204" s="21"/>
      <c r="I204" s="118"/>
      <c r="J204" s="137"/>
    </row>
    <row r="205" spans="1:10" ht="22.5">
      <c r="A205" s="20" t="s">
        <v>2295</v>
      </c>
      <c r="B205" s="20" t="s">
        <v>2528</v>
      </c>
      <c r="C205" s="20" t="s">
        <v>2529</v>
      </c>
      <c r="D205" s="23">
        <v>43246</v>
      </c>
      <c r="E205" s="20" t="s">
        <v>2384</v>
      </c>
      <c r="F205" s="20"/>
      <c r="G205" s="20" t="s">
        <v>2356</v>
      </c>
      <c r="H205" s="21">
        <v>171.25</v>
      </c>
      <c r="I205" s="118">
        <v>2</v>
      </c>
      <c r="J205" s="137"/>
    </row>
    <row r="206" spans="1:10" ht="22.5">
      <c r="A206" s="20" t="s">
        <v>2295</v>
      </c>
      <c r="B206" s="20" t="s">
        <v>2530</v>
      </c>
      <c r="C206" s="20" t="s">
        <v>2531</v>
      </c>
      <c r="D206" s="23">
        <v>42907</v>
      </c>
      <c r="E206" s="20" t="s">
        <v>2532</v>
      </c>
      <c r="F206" s="20" t="s">
        <v>2390</v>
      </c>
      <c r="G206" s="20" t="s">
        <v>2391</v>
      </c>
      <c r="H206" s="21">
        <v>180</v>
      </c>
      <c r="I206" s="118">
        <v>2</v>
      </c>
      <c r="J206" s="137"/>
    </row>
    <row r="207" spans="1:10" ht="22.5">
      <c r="A207" s="20" t="s">
        <v>2295</v>
      </c>
      <c r="B207" s="20" t="s">
        <v>2533</v>
      </c>
      <c r="C207" s="20" t="s">
        <v>2534</v>
      </c>
      <c r="D207" s="23">
        <v>43290</v>
      </c>
      <c r="E207" s="20" t="s">
        <v>2535</v>
      </c>
      <c r="F207" s="20" t="s">
        <v>2525</v>
      </c>
      <c r="G207" s="20" t="s">
        <v>2526</v>
      </c>
      <c r="H207" s="21">
        <v>28.8</v>
      </c>
      <c r="I207" s="118">
        <v>2</v>
      </c>
      <c r="J207" s="137"/>
    </row>
    <row r="208" spans="1:10" ht="22.5">
      <c r="A208" s="20" t="s">
        <v>2295</v>
      </c>
      <c r="B208" s="20" t="s">
        <v>2536</v>
      </c>
      <c r="C208" s="20" t="s">
        <v>2537</v>
      </c>
      <c r="D208" s="23">
        <v>43291</v>
      </c>
      <c r="E208" s="20" t="s">
        <v>2538</v>
      </c>
      <c r="F208" s="20" t="s">
        <v>2339</v>
      </c>
      <c r="G208" s="20" t="s">
        <v>2340</v>
      </c>
      <c r="H208" s="21">
        <v>306</v>
      </c>
      <c r="I208" s="118">
        <v>3</v>
      </c>
      <c r="J208" s="137"/>
    </row>
    <row r="209" spans="1:10" ht="12.75">
      <c r="A209" s="20" t="s">
        <v>2295</v>
      </c>
      <c r="B209" s="20"/>
      <c r="C209" s="20"/>
      <c r="D209" s="23"/>
      <c r="E209" s="20" t="s">
        <v>2539</v>
      </c>
      <c r="F209" s="20"/>
      <c r="G209" s="20"/>
      <c r="H209" s="21"/>
      <c r="I209" s="118"/>
      <c r="J209" s="137"/>
    </row>
    <row r="210" spans="1:10" ht="22.5">
      <c r="A210" s="20" t="s">
        <v>2295</v>
      </c>
      <c r="B210" s="20" t="s">
        <v>2540</v>
      </c>
      <c r="C210" s="20" t="s">
        <v>2541</v>
      </c>
      <c r="D210" s="23">
        <v>43274</v>
      </c>
      <c r="E210" s="20" t="s">
        <v>2542</v>
      </c>
      <c r="F210" s="20"/>
      <c r="G210" s="20" t="s">
        <v>2356</v>
      </c>
      <c r="H210" s="21">
        <v>258.52999999999997</v>
      </c>
      <c r="I210" s="118">
        <v>2</v>
      </c>
      <c r="J210" s="137"/>
    </row>
    <row r="211" spans="1:10" ht="12.75">
      <c r="A211" s="20" t="s">
        <v>2295</v>
      </c>
      <c r="B211" s="20" t="s">
        <v>2543</v>
      </c>
      <c r="C211" s="20" t="s">
        <v>2544</v>
      </c>
      <c r="D211" s="23">
        <v>43293</v>
      </c>
      <c r="E211" s="20" t="s">
        <v>2545</v>
      </c>
      <c r="F211" s="20" t="s">
        <v>2395</v>
      </c>
      <c r="G211" s="20" t="s">
        <v>2396</v>
      </c>
      <c r="H211" s="21">
        <v>72</v>
      </c>
      <c r="I211" s="118">
        <v>4</v>
      </c>
      <c r="J211" s="137"/>
    </row>
    <row r="212" spans="1:10" ht="12.75">
      <c r="A212" s="20" t="s">
        <v>2295</v>
      </c>
      <c r="B212" s="20"/>
      <c r="C212" s="20"/>
      <c r="D212" s="23"/>
      <c r="E212" s="20" t="s">
        <v>2546</v>
      </c>
      <c r="F212" s="20"/>
      <c r="G212" s="20"/>
      <c r="H212" s="21"/>
      <c r="I212" s="118"/>
      <c r="J212" s="137"/>
    </row>
    <row r="213" spans="1:10" ht="22.5">
      <c r="A213" s="20" t="s">
        <v>2295</v>
      </c>
      <c r="B213" s="20" t="s">
        <v>2547</v>
      </c>
      <c r="C213" s="20" t="s">
        <v>2548</v>
      </c>
      <c r="D213" s="23">
        <v>43284</v>
      </c>
      <c r="E213" s="20" t="s">
        <v>2549</v>
      </c>
      <c r="F213" s="20"/>
      <c r="G213" s="20" t="s">
        <v>2449</v>
      </c>
      <c r="H213" s="21">
        <v>560</v>
      </c>
      <c r="I213" s="118">
        <v>3</v>
      </c>
      <c r="J213" s="137"/>
    </row>
    <row r="214" spans="1:10" ht="12.75">
      <c r="A214" s="20" t="s">
        <v>2295</v>
      </c>
      <c r="B214" s="20" t="s">
        <v>2547</v>
      </c>
      <c r="C214" s="20" t="s">
        <v>2550</v>
      </c>
      <c r="D214" s="23">
        <v>43301</v>
      </c>
      <c r="E214" s="20" t="s">
        <v>2551</v>
      </c>
      <c r="F214" s="20"/>
      <c r="G214" s="20" t="s">
        <v>2459</v>
      </c>
      <c r="H214" s="21">
        <v>312</v>
      </c>
      <c r="I214" s="118">
        <v>3</v>
      </c>
      <c r="J214" s="137"/>
    </row>
    <row r="215" spans="1:10" ht="22.5">
      <c r="A215" s="20" t="s">
        <v>2295</v>
      </c>
      <c r="B215" s="20" t="s">
        <v>2547</v>
      </c>
      <c r="C215" s="20" t="s">
        <v>2552</v>
      </c>
      <c r="D215" s="23">
        <v>43283</v>
      </c>
      <c r="E215" s="20" t="s">
        <v>2553</v>
      </c>
      <c r="F215" s="20"/>
      <c r="G215" s="20" t="s">
        <v>2356</v>
      </c>
      <c r="H215" s="21">
        <v>160.57</v>
      </c>
      <c r="I215" s="118">
        <v>3</v>
      </c>
      <c r="J215" s="137"/>
    </row>
    <row r="216" spans="1:10" ht="22.5">
      <c r="A216" s="20" t="s">
        <v>2295</v>
      </c>
      <c r="B216" s="20" t="s">
        <v>2547</v>
      </c>
      <c r="C216" s="20" t="s">
        <v>2554</v>
      </c>
      <c r="D216" s="23">
        <v>43284</v>
      </c>
      <c r="E216" s="20" t="s">
        <v>2555</v>
      </c>
      <c r="F216" s="20" t="s">
        <v>2556</v>
      </c>
      <c r="G216" s="20" t="s">
        <v>2557</v>
      </c>
      <c r="H216" s="21">
        <v>11.89</v>
      </c>
      <c r="I216" s="118">
        <v>3</v>
      </c>
      <c r="J216" s="137"/>
    </row>
    <row r="217" spans="1:10" ht="45">
      <c r="A217" s="20" t="s">
        <v>2295</v>
      </c>
      <c r="B217" s="20" t="s">
        <v>2558</v>
      </c>
      <c r="C217" s="20" t="s">
        <v>2559</v>
      </c>
      <c r="D217" s="23">
        <v>43297</v>
      </c>
      <c r="E217" s="20" t="s">
        <v>2560</v>
      </c>
      <c r="F217" s="20" t="s">
        <v>2333</v>
      </c>
      <c r="G217" s="20" t="s">
        <v>2334</v>
      </c>
      <c r="H217" s="21">
        <v>1641.1</v>
      </c>
      <c r="I217" s="118">
        <v>1</v>
      </c>
      <c r="J217" s="137"/>
    </row>
    <row r="218" spans="1:10" ht="12.75">
      <c r="A218" s="20" t="s">
        <v>2295</v>
      </c>
      <c r="B218" s="20"/>
      <c r="C218" s="20"/>
      <c r="D218" s="23"/>
      <c r="E218" s="20" t="s">
        <v>2561</v>
      </c>
      <c r="F218" s="20"/>
      <c r="G218" s="20"/>
      <c r="H218" s="21"/>
      <c r="I218" s="118"/>
      <c r="J218" s="137"/>
    </row>
    <row r="219" spans="1:10" ht="22.5">
      <c r="A219" s="20" t="s">
        <v>2295</v>
      </c>
      <c r="B219" s="20" t="s">
        <v>2562</v>
      </c>
      <c r="C219" s="20" t="s">
        <v>2563</v>
      </c>
      <c r="D219" s="23">
        <v>43288</v>
      </c>
      <c r="E219" s="20" t="s">
        <v>2564</v>
      </c>
      <c r="F219" s="20"/>
      <c r="G219" s="20" t="s">
        <v>2449</v>
      </c>
      <c r="H219" s="21">
        <v>1440</v>
      </c>
      <c r="I219" s="118">
        <v>3</v>
      </c>
      <c r="J219" s="137"/>
    </row>
    <row r="220" spans="1:10" ht="22.5">
      <c r="A220" s="20" t="s">
        <v>2295</v>
      </c>
      <c r="B220" s="20" t="s">
        <v>2565</v>
      </c>
      <c r="C220" s="20" t="s">
        <v>2398</v>
      </c>
      <c r="D220" s="23">
        <v>43297</v>
      </c>
      <c r="E220" s="20" t="s">
        <v>2566</v>
      </c>
      <c r="F220" s="20" t="s">
        <v>2310</v>
      </c>
      <c r="G220" s="20" t="s">
        <v>2311</v>
      </c>
      <c r="H220" s="21">
        <v>34</v>
      </c>
      <c r="I220" s="118">
        <v>3</v>
      </c>
      <c r="J220" s="137"/>
    </row>
    <row r="221" spans="1:10" ht="12.75">
      <c r="A221" s="20" t="s">
        <v>2295</v>
      </c>
      <c r="B221" s="20" t="s">
        <v>2567</v>
      </c>
      <c r="C221" s="20" t="s">
        <v>2401</v>
      </c>
      <c r="D221" s="23">
        <v>43297</v>
      </c>
      <c r="E221" s="20" t="s">
        <v>2568</v>
      </c>
      <c r="F221" s="20" t="s">
        <v>2403</v>
      </c>
      <c r="G221" s="20" t="s">
        <v>2404</v>
      </c>
      <c r="H221" s="21">
        <v>331.5</v>
      </c>
      <c r="I221" s="118">
        <v>4</v>
      </c>
      <c r="J221" s="137"/>
    </row>
    <row r="222" spans="1:10" ht="12.75">
      <c r="A222" s="20" t="s">
        <v>2295</v>
      </c>
      <c r="B222" s="20"/>
      <c r="C222" s="20"/>
      <c r="D222" s="23"/>
      <c r="E222" s="20" t="s">
        <v>2569</v>
      </c>
      <c r="F222" s="20"/>
      <c r="G222" s="20"/>
      <c r="H222" s="21"/>
      <c r="I222" s="118"/>
      <c r="J222" s="137"/>
    </row>
    <row r="223" spans="1:10" ht="22.5">
      <c r="A223" s="20" t="s">
        <v>2295</v>
      </c>
      <c r="B223" s="20" t="s">
        <v>2570</v>
      </c>
      <c r="C223" s="20" t="s">
        <v>2571</v>
      </c>
      <c r="D223" s="23">
        <v>43230</v>
      </c>
      <c r="E223" s="20" t="s">
        <v>2572</v>
      </c>
      <c r="F223" s="20"/>
      <c r="G223" s="20" t="s">
        <v>2423</v>
      </c>
      <c r="H223" s="21">
        <v>1440</v>
      </c>
      <c r="I223" s="118">
        <v>3</v>
      </c>
      <c r="J223" s="137"/>
    </row>
    <row r="224" spans="1:10" ht="22.5">
      <c r="A224" s="20" t="s">
        <v>2295</v>
      </c>
      <c r="B224" s="20" t="s">
        <v>2570</v>
      </c>
      <c r="C224" s="20" t="s">
        <v>2573</v>
      </c>
      <c r="D224" s="23">
        <v>43250</v>
      </c>
      <c r="E224" s="20" t="s">
        <v>2744</v>
      </c>
      <c r="F224" s="20" t="s">
        <v>2574</v>
      </c>
      <c r="G224" s="20" t="s">
        <v>2575</v>
      </c>
      <c r="H224" s="21">
        <v>41.14</v>
      </c>
      <c r="I224" s="118">
        <v>3</v>
      </c>
      <c r="J224" s="137"/>
    </row>
    <row r="225" spans="1:10" ht="12.75">
      <c r="A225" s="20" t="s">
        <v>2295</v>
      </c>
      <c r="B225" s="20" t="s">
        <v>2570</v>
      </c>
      <c r="C225" s="20" t="s">
        <v>2576</v>
      </c>
      <c r="D225" s="23">
        <v>43297</v>
      </c>
      <c r="E225" s="20" t="s">
        <v>2577</v>
      </c>
      <c r="F225" s="20"/>
      <c r="G225" s="20" t="s">
        <v>2578</v>
      </c>
      <c r="H225" s="21">
        <v>832.5</v>
      </c>
      <c r="I225" s="118">
        <v>3</v>
      </c>
      <c r="J225" s="137"/>
    </row>
    <row r="226" spans="1:10" ht="33.75">
      <c r="A226" s="20" t="s">
        <v>2295</v>
      </c>
      <c r="B226" s="20" t="s">
        <v>2579</v>
      </c>
      <c r="C226" s="20" t="s">
        <v>2580</v>
      </c>
      <c r="D226" s="23">
        <v>43297</v>
      </c>
      <c r="E226" s="20" t="s">
        <v>2581</v>
      </c>
      <c r="F226" s="20" t="s">
        <v>2328</v>
      </c>
      <c r="G226" s="20" t="s">
        <v>2329</v>
      </c>
      <c r="H226" s="21">
        <v>241.92</v>
      </c>
      <c r="I226" s="118">
        <v>3</v>
      </c>
      <c r="J226" s="137"/>
    </row>
    <row r="227" spans="1:10" ht="22.5">
      <c r="A227" s="20" t="s">
        <v>2295</v>
      </c>
      <c r="B227" s="20" t="s">
        <v>2582</v>
      </c>
      <c r="C227" s="20" t="s">
        <v>2583</v>
      </c>
      <c r="D227" s="23">
        <v>43279</v>
      </c>
      <c r="E227" s="20" t="s">
        <v>2584</v>
      </c>
      <c r="F227" s="20" t="s">
        <v>2585</v>
      </c>
      <c r="G227" s="20" t="s">
        <v>2586</v>
      </c>
      <c r="H227" s="21">
        <v>110</v>
      </c>
      <c r="I227" s="118">
        <v>2</v>
      </c>
      <c r="J227" s="137"/>
    </row>
    <row r="228" spans="1:10" ht="12.75">
      <c r="A228" s="20" t="s">
        <v>2295</v>
      </c>
      <c r="B228" s="20"/>
      <c r="C228" s="20"/>
      <c r="D228" s="23"/>
      <c r="E228" s="20" t="s">
        <v>2587</v>
      </c>
      <c r="F228" s="20"/>
      <c r="G228" s="20"/>
      <c r="H228" s="21"/>
      <c r="I228" s="118"/>
      <c r="J228" s="137"/>
    </row>
    <row r="229" spans="1:10" ht="12.75">
      <c r="A229" s="20" t="s">
        <v>2295</v>
      </c>
      <c r="B229" s="20" t="s">
        <v>2588</v>
      </c>
      <c r="C229" s="20" t="s">
        <v>2589</v>
      </c>
      <c r="D229" s="23">
        <v>43297</v>
      </c>
      <c r="E229" s="20" t="s">
        <v>2590</v>
      </c>
      <c r="F229" s="20"/>
      <c r="G229" s="20" t="s">
        <v>2459</v>
      </c>
      <c r="H229" s="21">
        <v>279.5</v>
      </c>
      <c r="I229" s="118">
        <v>3</v>
      </c>
      <c r="J229" s="137"/>
    </row>
    <row r="230" spans="1:10" ht="22.5">
      <c r="A230" s="20" t="s">
        <v>2295</v>
      </c>
      <c r="B230" s="20" t="s">
        <v>2588</v>
      </c>
      <c r="C230" s="20" t="s">
        <v>2591</v>
      </c>
      <c r="D230" s="23">
        <v>43267</v>
      </c>
      <c r="E230" s="20" t="s">
        <v>2417</v>
      </c>
      <c r="F230" s="20" t="s">
        <v>2418</v>
      </c>
      <c r="G230" s="20" t="s">
        <v>2419</v>
      </c>
      <c r="H230" s="21">
        <v>38</v>
      </c>
      <c r="I230" s="118">
        <v>3</v>
      </c>
      <c r="J230" s="137"/>
    </row>
    <row r="231" spans="1:10" ht="22.5">
      <c r="A231" s="20" t="s">
        <v>2295</v>
      </c>
      <c r="B231" s="20" t="s">
        <v>2910</v>
      </c>
      <c r="C231" s="20" t="s">
        <v>2592</v>
      </c>
      <c r="D231" s="23">
        <v>43230</v>
      </c>
      <c r="E231" s="20" t="s">
        <v>2593</v>
      </c>
      <c r="F231" s="20"/>
      <c r="G231" s="20" t="s">
        <v>2594</v>
      </c>
      <c r="H231" s="21">
        <v>1200</v>
      </c>
      <c r="I231" s="118">
        <v>3</v>
      </c>
      <c r="J231" s="137"/>
    </row>
    <row r="232" spans="1:10" ht="22.5">
      <c r="A232" s="20" t="s">
        <v>2295</v>
      </c>
      <c r="B232" s="20" t="s">
        <v>2595</v>
      </c>
      <c r="C232" s="20" t="s">
        <v>2596</v>
      </c>
      <c r="D232" s="23">
        <v>43230</v>
      </c>
      <c r="E232" s="20" t="s">
        <v>2597</v>
      </c>
      <c r="F232" s="20" t="s">
        <v>2598</v>
      </c>
      <c r="G232" s="20" t="s">
        <v>2599</v>
      </c>
      <c r="H232" s="21">
        <v>419.98</v>
      </c>
      <c r="I232" s="118">
        <v>3</v>
      </c>
      <c r="J232" s="137"/>
    </row>
    <row r="233" spans="1:10" ht="22.5">
      <c r="A233" s="20" t="s">
        <v>2295</v>
      </c>
      <c r="B233" s="20" t="s">
        <v>2600</v>
      </c>
      <c r="C233" s="20" t="s">
        <v>2601</v>
      </c>
      <c r="D233" s="23">
        <v>43299</v>
      </c>
      <c r="E233" s="20" t="s">
        <v>2602</v>
      </c>
      <c r="F233" s="20"/>
      <c r="G233" s="20" t="s">
        <v>2603</v>
      </c>
      <c r="H233" s="21">
        <v>1000</v>
      </c>
      <c r="I233" s="118">
        <v>4</v>
      </c>
      <c r="J233" s="137"/>
    </row>
    <row r="234" spans="1:10" ht="12.75">
      <c r="A234" s="20" t="s">
        <v>2295</v>
      </c>
      <c r="B234" s="20" t="s">
        <v>2604</v>
      </c>
      <c r="C234" s="20" t="s">
        <v>2605</v>
      </c>
      <c r="D234" s="23">
        <v>43312</v>
      </c>
      <c r="E234" s="20" t="s">
        <v>2435</v>
      </c>
      <c r="F234" s="20" t="s">
        <v>2299</v>
      </c>
      <c r="G234" s="20" t="s">
        <v>2300</v>
      </c>
      <c r="H234" s="21">
        <v>2.12</v>
      </c>
      <c r="I234" s="118">
        <v>4</v>
      </c>
      <c r="J234" s="137"/>
    </row>
    <row r="235" spans="1:10" ht="12.75">
      <c r="A235" s="20" t="s">
        <v>2295</v>
      </c>
      <c r="B235" s="20" t="s">
        <v>2604</v>
      </c>
      <c r="C235" s="20" t="s">
        <v>2605</v>
      </c>
      <c r="D235" s="23">
        <v>43312</v>
      </c>
      <c r="E235" s="20" t="s">
        <v>2345</v>
      </c>
      <c r="F235" s="20" t="s">
        <v>2299</v>
      </c>
      <c r="G235" s="20" t="s">
        <v>2300</v>
      </c>
      <c r="H235" s="21">
        <v>8.9</v>
      </c>
      <c r="I235" s="118">
        <v>4</v>
      </c>
      <c r="J235" s="137"/>
    </row>
    <row r="236" spans="1:10" ht="56.25">
      <c r="A236" s="20" t="s">
        <v>2295</v>
      </c>
      <c r="B236" s="20" t="s">
        <v>2606</v>
      </c>
      <c r="C236" s="20" t="s">
        <v>2605</v>
      </c>
      <c r="D236" s="23">
        <v>43312</v>
      </c>
      <c r="E236" s="20" t="s">
        <v>2924</v>
      </c>
      <c r="F236" s="20" t="s">
        <v>151</v>
      </c>
      <c r="G236" s="20" t="s">
        <v>2303</v>
      </c>
      <c r="H236" s="21">
        <v>974.14</v>
      </c>
      <c r="I236" s="118">
        <v>3</v>
      </c>
      <c r="J236" s="137"/>
    </row>
    <row r="237" spans="1:10" ht="22.5">
      <c r="A237" s="20" t="s">
        <v>2295</v>
      </c>
      <c r="B237" s="20" t="s">
        <v>2606</v>
      </c>
      <c r="C237" s="20" t="s">
        <v>2605</v>
      </c>
      <c r="D237" s="23">
        <v>43312</v>
      </c>
      <c r="E237" s="20" t="s">
        <v>2607</v>
      </c>
      <c r="F237" s="20" t="s">
        <v>151</v>
      </c>
      <c r="G237" s="20" t="s">
        <v>2303</v>
      </c>
      <c r="H237" s="21">
        <v>432.64</v>
      </c>
      <c r="I237" s="118">
        <v>4</v>
      </c>
      <c r="J237" s="137"/>
    </row>
    <row r="238" spans="1:10" ht="22.5">
      <c r="A238" s="20" t="s">
        <v>2295</v>
      </c>
      <c r="B238" s="20" t="s">
        <v>2606</v>
      </c>
      <c r="C238" s="20" t="s">
        <v>2605</v>
      </c>
      <c r="D238" s="23">
        <v>43312</v>
      </c>
      <c r="E238" s="20" t="s">
        <v>2925</v>
      </c>
      <c r="F238" s="20" t="s">
        <v>151</v>
      </c>
      <c r="G238" s="20" t="s">
        <v>2306</v>
      </c>
      <c r="H238" s="21">
        <v>155.72999999999999</v>
      </c>
      <c r="I238" s="118">
        <v>4</v>
      </c>
      <c r="J238" s="137"/>
    </row>
    <row r="239" spans="1:10" ht="22.5">
      <c r="A239" s="20" t="s">
        <v>2295</v>
      </c>
      <c r="B239" s="20" t="s">
        <v>2609</v>
      </c>
      <c r="C239" s="20"/>
      <c r="D239" s="23">
        <v>43320</v>
      </c>
      <c r="E239" s="20" t="s">
        <v>2610</v>
      </c>
      <c r="F239" s="20" t="s">
        <v>2310</v>
      </c>
      <c r="G239" s="20" t="s">
        <v>2311</v>
      </c>
      <c r="H239" s="21">
        <v>34</v>
      </c>
      <c r="I239" s="118">
        <v>3</v>
      </c>
      <c r="J239" s="137"/>
    </row>
    <row r="240" spans="1:10" ht="12.75">
      <c r="A240" s="20" t="s">
        <v>2295</v>
      </c>
      <c r="B240" s="20"/>
      <c r="C240" s="20"/>
      <c r="D240" s="23"/>
      <c r="E240" s="20" t="s">
        <v>2611</v>
      </c>
      <c r="F240" s="20"/>
      <c r="G240" s="20"/>
      <c r="H240" s="21"/>
      <c r="I240" s="118"/>
      <c r="J240" s="137"/>
    </row>
    <row r="241" spans="1:10" ht="22.5">
      <c r="A241" s="20" t="s">
        <v>2295</v>
      </c>
      <c r="B241" s="20" t="s">
        <v>2612</v>
      </c>
      <c r="C241" s="20" t="s">
        <v>2613</v>
      </c>
      <c r="D241" s="23">
        <v>43306</v>
      </c>
      <c r="E241" s="20" t="s">
        <v>2384</v>
      </c>
      <c r="F241" s="20"/>
      <c r="G241" s="20" t="s">
        <v>2356</v>
      </c>
      <c r="H241" s="21">
        <v>114.57</v>
      </c>
      <c r="I241" s="118">
        <v>4</v>
      </c>
      <c r="J241" s="137"/>
    </row>
    <row r="242" spans="1:10" ht="22.5">
      <c r="A242" s="20" t="s">
        <v>2295</v>
      </c>
      <c r="B242" s="20" t="s">
        <v>2614</v>
      </c>
      <c r="C242" s="20"/>
      <c r="D242" s="23">
        <v>43339</v>
      </c>
      <c r="E242" s="20" t="s">
        <v>2615</v>
      </c>
      <c r="F242" s="20" t="s">
        <v>2310</v>
      </c>
      <c r="G242" s="20" t="s">
        <v>2311</v>
      </c>
      <c r="H242" s="21">
        <v>34</v>
      </c>
      <c r="I242" s="118">
        <v>3</v>
      </c>
      <c r="J242" s="137"/>
    </row>
    <row r="243" spans="1:10" ht="12.75">
      <c r="A243" s="20" t="s">
        <v>2295</v>
      </c>
      <c r="B243" s="20"/>
      <c r="C243" s="20"/>
      <c r="D243" s="23"/>
      <c r="E243" s="20" t="s">
        <v>2616</v>
      </c>
      <c r="F243" s="20"/>
      <c r="G243" s="20"/>
      <c r="H243" s="21"/>
      <c r="I243" s="118"/>
      <c r="J243" s="137"/>
    </row>
    <row r="244" spans="1:10" ht="22.5">
      <c r="A244" s="20" t="s">
        <v>2295</v>
      </c>
      <c r="B244" s="20" t="s">
        <v>2617</v>
      </c>
      <c r="C244" s="20" t="s">
        <v>2618</v>
      </c>
      <c r="D244" s="23">
        <v>43278</v>
      </c>
      <c r="E244" s="20" t="s">
        <v>2619</v>
      </c>
      <c r="F244" s="20"/>
      <c r="G244" s="20" t="s">
        <v>2428</v>
      </c>
      <c r="H244" s="21">
        <v>126.5</v>
      </c>
      <c r="I244" s="118">
        <v>3</v>
      </c>
      <c r="J244" s="137"/>
    </row>
    <row r="245" spans="1:10" ht="12.75">
      <c r="A245" s="20" t="s">
        <v>2295</v>
      </c>
      <c r="B245" s="20" t="s">
        <v>2617</v>
      </c>
      <c r="C245" s="20" t="s">
        <v>2620</v>
      </c>
      <c r="D245" s="23">
        <v>43339</v>
      </c>
      <c r="E245" s="20" t="s">
        <v>2621</v>
      </c>
      <c r="F245" s="20"/>
      <c r="G245" s="20" t="s">
        <v>2622</v>
      </c>
      <c r="H245" s="21">
        <v>55.4</v>
      </c>
      <c r="I245" s="118">
        <v>3</v>
      </c>
      <c r="J245" s="137"/>
    </row>
    <row r="246" spans="1:10" ht="22.5">
      <c r="A246" s="20" t="s">
        <v>2295</v>
      </c>
      <c r="B246" s="20" t="s">
        <v>2617</v>
      </c>
      <c r="C246" s="20"/>
      <c r="D246" s="23">
        <v>43250</v>
      </c>
      <c r="E246" s="20" t="s">
        <v>2623</v>
      </c>
      <c r="F246" s="20"/>
      <c r="G246" s="20" t="s">
        <v>2624</v>
      </c>
      <c r="H246" s="21">
        <v>100</v>
      </c>
      <c r="I246" s="118">
        <v>3</v>
      </c>
      <c r="J246" s="137"/>
    </row>
    <row r="247" spans="1:10" ht="12.75">
      <c r="A247" s="20" t="s">
        <v>2295</v>
      </c>
      <c r="B247" s="20"/>
      <c r="C247" s="20"/>
      <c r="D247" s="23"/>
      <c r="E247" s="20" t="s">
        <v>2625</v>
      </c>
      <c r="F247" s="20"/>
      <c r="G247" s="20"/>
      <c r="H247" s="21"/>
      <c r="I247" s="118"/>
      <c r="J247" s="137"/>
    </row>
    <row r="248" spans="1:10" ht="22.5">
      <c r="A248" s="20" t="s">
        <v>2295</v>
      </c>
      <c r="B248" s="20" t="s">
        <v>2626</v>
      </c>
      <c r="C248" s="20" t="s">
        <v>2627</v>
      </c>
      <c r="D248" s="23">
        <v>43313</v>
      </c>
      <c r="E248" s="20" t="s">
        <v>2628</v>
      </c>
      <c r="F248" s="20"/>
      <c r="G248" s="20" t="s">
        <v>2629</v>
      </c>
      <c r="H248" s="21">
        <v>472.61</v>
      </c>
      <c r="I248" s="118">
        <v>3</v>
      </c>
      <c r="J248" s="137"/>
    </row>
    <row r="249" spans="1:10" ht="12.75">
      <c r="A249" s="20" t="s">
        <v>2295</v>
      </c>
      <c r="B249" s="20" t="s">
        <v>2626</v>
      </c>
      <c r="C249" s="20" t="s">
        <v>2630</v>
      </c>
      <c r="D249" s="23">
        <v>43339</v>
      </c>
      <c r="E249" s="20" t="s">
        <v>2631</v>
      </c>
      <c r="F249" s="20"/>
      <c r="G249" s="20" t="s">
        <v>2629</v>
      </c>
      <c r="H249" s="21">
        <v>187.6</v>
      </c>
      <c r="I249" s="118">
        <v>3</v>
      </c>
      <c r="J249" s="137"/>
    </row>
    <row r="250" spans="1:10" ht="22.5">
      <c r="A250" s="20" t="s">
        <v>2295</v>
      </c>
      <c r="B250" s="20" t="s">
        <v>2626</v>
      </c>
      <c r="C250" s="20" t="s">
        <v>2632</v>
      </c>
      <c r="D250" s="23">
        <v>43313</v>
      </c>
      <c r="E250" s="20" t="s">
        <v>2633</v>
      </c>
      <c r="F250" s="20" t="s">
        <v>2414</v>
      </c>
      <c r="G250" s="20" t="s">
        <v>2415</v>
      </c>
      <c r="H250" s="21">
        <v>12.5</v>
      </c>
      <c r="I250" s="118">
        <v>3</v>
      </c>
      <c r="J250" s="137"/>
    </row>
    <row r="251" spans="1:10" ht="22.5">
      <c r="A251" s="20" t="s">
        <v>2295</v>
      </c>
      <c r="B251" s="20" t="s">
        <v>2634</v>
      </c>
      <c r="C251" s="20" t="s">
        <v>2635</v>
      </c>
      <c r="D251" s="23">
        <v>43278</v>
      </c>
      <c r="E251" s="20" t="s">
        <v>2636</v>
      </c>
      <c r="F251" s="20" t="s">
        <v>2367</v>
      </c>
      <c r="G251" s="20" t="s">
        <v>2368</v>
      </c>
      <c r="H251" s="21">
        <v>780</v>
      </c>
      <c r="I251" s="118">
        <v>3</v>
      </c>
      <c r="J251" s="137"/>
    </row>
    <row r="252" spans="1:10" ht="12.75">
      <c r="A252" s="20" t="s">
        <v>2295</v>
      </c>
      <c r="B252" s="20" t="s">
        <v>2637</v>
      </c>
      <c r="C252" s="20" t="s">
        <v>2638</v>
      </c>
      <c r="D252" s="23">
        <v>43343</v>
      </c>
      <c r="E252" s="20" t="s">
        <v>2345</v>
      </c>
      <c r="F252" s="20" t="s">
        <v>2299</v>
      </c>
      <c r="G252" s="20" t="s">
        <v>2300</v>
      </c>
      <c r="H252" s="21">
        <v>8.9</v>
      </c>
      <c r="I252" s="118">
        <v>4</v>
      </c>
      <c r="J252" s="137"/>
    </row>
    <row r="253" spans="1:10" ht="12.75">
      <c r="A253" s="20" t="s">
        <v>2295</v>
      </c>
      <c r="B253" s="20" t="s">
        <v>2637</v>
      </c>
      <c r="C253" s="20" t="s">
        <v>2638</v>
      </c>
      <c r="D253" s="23">
        <v>43343</v>
      </c>
      <c r="E253" s="20" t="s">
        <v>2435</v>
      </c>
      <c r="F253" s="20" t="s">
        <v>2299</v>
      </c>
      <c r="G253" s="20" t="s">
        <v>2300</v>
      </c>
      <c r="H253" s="21">
        <v>0.88</v>
      </c>
      <c r="I253" s="118">
        <v>4</v>
      </c>
      <c r="J253" s="137"/>
    </row>
    <row r="254" spans="1:10" ht="56.25">
      <c r="A254" s="20" t="s">
        <v>2295</v>
      </c>
      <c r="B254" s="20" t="s">
        <v>2639</v>
      </c>
      <c r="C254" s="20" t="s">
        <v>2638</v>
      </c>
      <c r="D254" s="23">
        <v>43343</v>
      </c>
      <c r="E254" s="20" t="s">
        <v>2665</v>
      </c>
      <c r="F254" s="20" t="s">
        <v>151</v>
      </c>
      <c r="G254" s="20" t="s">
        <v>2303</v>
      </c>
      <c r="H254" s="21">
        <v>976.06</v>
      </c>
      <c r="I254" s="118">
        <v>3</v>
      </c>
      <c r="J254" s="137"/>
    </row>
    <row r="255" spans="1:10" ht="22.5">
      <c r="A255" s="20" t="s">
        <v>2295</v>
      </c>
      <c r="B255" s="20" t="s">
        <v>2639</v>
      </c>
      <c r="C255" s="20" t="s">
        <v>2638</v>
      </c>
      <c r="D255" s="23">
        <v>43343</v>
      </c>
      <c r="E255" s="20" t="s">
        <v>2640</v>
      </c>
      <c r="F255" s="20" t="s">
        <v>151</v>
      </c>
      <c r="G255" s="20" t="s">
        <v>2303</v>
      </c>
      <c r="H255" s="21">
        <v>432.64</v>
      </c>
      <c r="I255" s="118">
        <v>4</v>
      </c>
      <c r="J255" s="137"/>
    </row>
    <row r="256" spans="1:10" ht="22.5">
      <c r="A256" s="20" t="s">
        <v>2295</v>
      </c>
      <c r="B256" s="20" t="s">
        <v>2639</v>
      </c>
      <c r="C256" s="20" t="s">
        <v>2638</v>
      </c>
      <c r="D256" s="23">
        <v>43343</v>
      </c>
      <c r="E256" s="20" t="s">
        <v>2608</v>
      </c>
      <c r="F256" s="20" t="s">
        <v>151</v>
      </c>
      <c r="G256" s="20" t="s">
        <v>2306</v>
      </c>
      <c r="H256" s="21">
        <v>155.72999999999999</v>
      </c>
      <c r="I256" s="118">
        <v>4</v>
      </c>
      <c r="J256" s="137"/>
    </row>
    <row r="257" spans="1:10" ht="22.5">
      <c r="A257" s="20" t="s">
        <v>2295</v>
      </c>
      <c r="B257" s="20" t="s">
        <v>2641</v>
      </c>
      <c r="C257" s="20" t="s">
        <v>2911</v>
      </c>
      <c r="D257" s="23">
        <v>43349</v>
      </c>
      <c r="E257" s="20" t="s">
        <v>2642</v>
      </c>
      <c r="F257" s="20" t="s">
        <v>2908</v>
      </c>
      <c r="G257" s="20" t="s">
        <v>2467</v>
      </c>
      <c r="H257" s="21">
        <v>172.19</v>
      </c>
      <c r="I257" s="118">
        <v>3</v>
      </c>
      <c r="J257" s="137"/>
    </row>
    <row r="258" spans="1:10" ht="45">
      <c r="A258" s="20" t="s">
        <v>2295</v>
      </c>
      <c r="B258" s="20" t="s">
        <v>2643</v>
      </c>
      <c r="C258" s="20" t="s">
        <v>2895</v>
      </c>
      <c r="D258" s="23">
        <v>43369</v>
      </c>
      <c r="E258" s="20" t="s">
        <v>2644</v>
      </c>
      <c r="F258" s="20" t="s">
        <v>2333</v>
      </c>
      <c r="G258" s="20" t="s">
        <v>2334</v>
      </c>
      <c r="H258" s="21">
        <v>1436.37</v>
      </c>
      <c r="I258" s="118">
        <v>1</v>
      </c>
      <c r="J258" s="137"/>
    </row>
    <row r="259" spans="1:10" ht="12.75">
      <c r="A259" s="20" t="s">
        <v>2295</v>
      </c>
      <c r="B259" s="20"/>
      <c r="C259" s="20"/>
      <c r="D259" s="23"/>
      <c r="E259" s="20" t="s">
        <v>2645</v>
      </c>
      <c r="F259" s="20"/>
      <c r="G259" s="20"/>
      <c r="H259" s="21"/>
      <c r="I259" s="118"/>
      <c r="J259" s="137"/>
    </row>
    <row r="260" spans="1:10" ht="22.5">
      <c r="A260" s="20" t="s">
        <v>2295</v>
      </c>
      <c r="B260" s="20" t="s">
        <v>2649</v>
      </c>
      <c r="C260" s="20" t="s">
        <v>2646</v>
      </c>
      <c r="D260" s="23">
        <v>43329</v>
      </c>
      <c r="E260" s="20" t="s">
        <v>2647</v>
      </c>
      <c r="F260" s="20"/>
      <c r="G260" s="20" t="s">
        <v>2648</v>
      </c>
      <c r="H260" s="21">
        <v>426.67</v>
      </c>
      <c r="I260" s="118">
        <v>3</v>
      </c>
      <c r="J260" s="137"/>
    </row>
    <row r="261" spans="1:10" ht="22.5">
      <c r="A261" s="20" t="s">
        <v>2295</v>
      </c>
      <c r="B261" s="20" t="s">
        <v>2649</v>
      </c>
      <c r="C261" s="20" t="s">
        <v>2650</v>
      </c>
      <c r="D261" s="23">
        <v>43350</v>
      </c>
      <c r="E261" s="20" t="s">
        <v>2651</v>
      </c>
      <c r="F261" s="20" t="s">
        <v>2367</v>
      </c>
      <c r="G261" s="20" t="s">
        <v>2368</v>
      </c>
      <c r="H261" s="21">
        <v>1440</v>
      </c>
      <c r="I261" s="118">
        <v>3</v>
      </c>
      <c r="J261" s="137"/>
    </row>
    <row r="262" spans="1:10" ht="22.5">
      <c r="A262" s="20" t="s">
        <v>2295</v>
      </c>
      <c r="B262" s="20" t="s">
        <v>2649</v>
      </c>
      <c r="C262" s="20" t="s">
        <v>2652</v>
      </c>
      <c r="D262" s="23">
        <v>43350</v>
      </c>
      <c r="E262" s="20" t="s">
        <v>2633</v>
      </c>
      <c r="F262" s="20" t="s">
        <v>2414</v>
      </c>
      <c r="G262" s="20" t="s">
        <v>2415</v>
      </c>
      <c r="H262" s="21">
        <v>12.5</v>
      </c>
      <c r="I262" s="118">
        <v>3</v>
      </c>
      <c r="J262" s="137"/>
    </row>
    <row r="263" spans="1:10" ht="12.75">
      <c r="A263" s="20" t="s">
        <v>2295</v>
      </c>
      <c r="B263" s="20" t="s">
        <v>2653</v>
      </c>
      <c r="C263" s="20" t="s">
        <v>2654</v>
      </c>
      <c r="D263" s="23">
        <v>43373</v>
      </c>
      <c r="E263" s="20" t="s">
        <v>2345</v>
      </c>
      <c r="F263" s="20" t="s">
        <v>2299</v>
      </c>
      <c r="G263" s="20" t="s">
        <v>2300</v>
      </c>
      <c r="H263" s="21">
        <v>8.9</v>
      </c>
      <c r="I263" s="118">
        <v>4</v>
      </c>
      <c r="J263" s="137"/>
    </row>
    <row r="264" spans="1:10" ht="12.75">
      <c r="A264" s="20" t="s">
        <v>2295</v>
      </c>
      <c r="B264" s="20" t="s">
        <v>2653</v>
      </c>
      <c r="C264" s="20" t="s">
        <v>2654</v>
      </c>
      <c r="D264" s="23">
        <v>43373</v>
      </c>
      <c r="E264" s="20" t="s">
        <v>2435</v>
      </c>
      <c r="F264" s="20" t="s">
        <v>2299</v>
      </c>
      <c r="G264" s="20" t="s">
        <v>2300</v>
      </c>
      <c r="H264" s="21">
        <v>1.54</v>
      </c>
      <c r="I264" s="118">
        <v>4</v>
      </c>
      <c r="J264" s="137"/>
    </row>
    <row r="265" spans="1:10" ht="56.25">
      <c r="A265" s="20" t="s">
        <v>2295</v>
      </c>
      <c r="B265" s="20" t="s">
        <v>2655</v>
      </c>
      <c r="C265" s="20" t="s">
        <v>2654</v>
      </c>
      <c r="D265" s="23">
        <v>43373</v>
      </c>
      <c r="E265" s="20" t="s">
        <v>2666</v>
      </c>
      <c r="F265" s="20" t="s">
        <v>151</v>
      </c>
      <c r="G265" s="20" t="s">
        <v>2303</v>
      </c>
      <c r="H265" s="21">
        <v>973.44</v>
      </c>
      <c r="I265" s="118">
        <v>3</v>
      </c>
      <c r="J265" s="137"/>
    </row>
    <row r="266" spans="1:10" ht="22.5">
      <c r="A266" s="20" t="s">
        <v>2295</v>
      </c>
      <c r="B266" s="20" t="s">
        <v>2655</v>
      </c>
      <c r="C266" s="20" t="s">
        <v>2654</v>
      </c>
      <c r="D266" s="23">
        <v>43373</v>
      </c>
      <c r="E266" s="20" t="s">
        <v>2667</v>
      </c>
      <c r="F266" s="20" t="s">
        <v>151</v>
      </c>
      <c r="G266" s="20" t="s">
        <v>2303</v>
      </c>
      <c r="H266" s="21">
        <v>432.64</v>
      </c>
      <c r="I266" s="118">
        <v>4</v>
      </c>
      <c r="J266" s="137"/>
    </row>
    <row r="267" spans="1:10" ht="22.5">
      <c r="A267" s="20" t="s">
        <v>2295</v>
      </c>
      <c r="B267" s="20" t="s">
        <v>2655</v>
      </c>
      <c r="C267" s="20" t="s">
        <v>2654</v>
      </c>
      <c r="D267" s="23">
        <v>43373</v>
      </c>
      <c r="E267" s="20" t="s">
        <v>2668</v>
      </c>
      <c r="F267" s="20" t="s">
        <v>151</v>
      </c>
      <c r="G267" s="20" t="s">
        <v>2306</v>
      </c>
      <c r="H267" s="21">
        <v>155.72999999999999</v>
      </c>
      <c r="I267" s="118">
        <v>4</v>
      </c>
      <c r="J267" s="137"/>
    </row>
    <row r="268" spans="1:10" ht="12.75">
      <c r="A268" s="20" t="s">
        <v>2295</v>
      </c>
      <c r="B268" s="20" t="s">
        <v>2656</v>
      </c>
      <c r="C268" s="20"/>
      <c r="D268" s="23">
        <v>43375</v>
      </c>
      <c r="E268" s="20" t="s">
        <v>2657</v>
      </c>
      <c r="F268" s="20" t="s">
        <v>2395</v>
      </c>
      <c r="G268" s="20" t="s">
        <v>2658</v>
      </c>
      <c r="H268" s="21">
        <v>72</v>
      </c>
      <c r="I268" s="118">
        <v>4</v>
      </c>
      <c r="J268" s="137"/>
    </row>
    <row r="269" spans="1:10" ht="22.5">
      <c r="A269" s="20" t="s">
        <v>2295</v>
      </c>
      <c r="B269" s="20" t="s">
        <v>2659</v>
      </c>
      <c r="C269" s="20"/>
      <c r="D269" s="23">
        <v>43377</v>
      </c>
      <c r="E269" s="20" t="s">
        <v>2660</v>
      </c>
      <c r="F269" s="20" t="s">
        <v>2310</v>
      </c>
      <c r="G269" s="20" t="s">
        <v>2311</v>
      </c>
      <c r="H269" s="21">
        <v>34</v>
      </c>
      <c r="I269" s="118">
        <v>3</v>
      </c>
      <c r="J269" s="137"/>
    </row>
    <row r="270" spans="1:10" ht="12.75">
      <c r="A270" s="20" t="s">
        <v>2295</v>
      </c>
      <c r="B270" s="20" t="s">
        <v>2661</v>
      </c>
      <c r="C270" s="20" t="s">
        <v>2662</v>
      </c>
      <c r="D270" s="23">
        <v>43404</v>
      </c>
      <c r="E270" s="20" t="s">
        <v>2663</v>
      </c>
      <c r="F270" s="20" t="s">
        <v>2299</v>
      </c>
      <c r="G270" s="20" t="s">
        <v>2300</v>
      </c>
      <c r="H270" s="21">
        <v>8.9</v>
      </c>
      <c r="I270" s="118">
        <v>4</v>
      </c>
      <c r="J270" s="137"/>
    </row>
    <row r="271" spans="1:10" ht="12.75">
      <c r="A271" s="20" t="s">
        <v>2295</v>
      </c>
      <c r="B271" s="20" t="s">
        <v>2661</v>
      </c>
      <c r="C271" s="20" t="s">
        <v>2662</v>
      </c>
      <c r="D271" s="23">
        <v>43404</v>
      </c>
      <c r="E271" s="20" t="s">
        <v>2435</v>
      </c>
      <c r="F271" s="20" t="s">
        <v>2299</v>
      </c>
      <c r="G271" s="20" t="s">
        <v>2300</v>
      </c>
      <c r="H271" s="21">
        <v>1.06</v>
      </c>
      <c r="I271" s="118">
        <v>4</v>
      </c>
      <c r="J271" s="137"/>
    </row>
    <row r="272" spans="1:10" ht="56.25">
      <c r="A272" s="20" t="s">
        <v>2295</v>
      </c>
      <c r="B272" s="20" t="s">
        <v>2664</v>
      </c>
      <c r="C272" s="20" t="s">
        <v>2662</v>
      </c>
      <c r="D272" s="23">
        <v>43404</v>
      </c>
      <c r="E272" s="20" t="s">
        <v>2735</v>
      </c>
      <c r="F272" s="20" t="s">
        <v>151</v>
      </c>
      <c r="G272" s="20" t="s">
        <v>2303</v>
      </c>
      <c r="H272" s="21">
        <v>976.05</v>
      </c>
      <c r="I272" s="118">
        <v>3</v>
      </c>
      <c r="J272" s="137"/>
    </row>
    <row r="273" spans="1:10" ht="22.5">
      <c r="A273" s="20" t="s">
        <v>2295</v>
      </c>
      <c r="B273" s="20" t="s">
        <v>2664</v>
      </c>
      <c r="C273" s="20" t="s">
        <v>2662</v>
      </c>
      <c r="D273" s="23">
        <v>43404</v>
      </c>
      <c r="E273" s="20" t="s">
        <v>2736</v>
      </c>
      <c r="F273" s="20" t="s">
        <v>151</v>
      </c>
      <c r="G273" s="20" t="s">
        <v>2303</v>
      </c>
      <c r="H273" s="21">
        <v>432.64</v>
      </c>
      <c r="I273" s="118">
        <v>4</v>
      </c>
      <c r="J273" s="137"/>
    </row>
    <row r="274" spans="1:10" ht="22.5">
      <c r="A274" s="20" t="s">
        <v>2295</v>
      </c>
      <c r="B274" s="20" t="s">
        <v>2664</v>
      </c>
      <c r="C274" s="20" t="s">
        <v>2662</v>
      </c>
      <c r="D274" s="23">
        <v>43404</v>
      </c>
      <c r="E274" s="20" t="s">
        <v>2737</v>
      </c>
      <c r="F274" s="20" t="s">
        <v>151</v>
      </c>
      <c r="G274" s="20" t="s">
        <v>2306</v>
      </c>
      <c r="H274" s="21">
        <v>155.72999999999999</v>
      </c>
      <c r="I274" s="118">
        <v>4</v>
      </c>
      <c r="J274" s="137"/>
    </row>
    <row r="275" spans="1:10" ht="22.5">
      <c r="A275" s="20" t="s">
        <v>2295</v>
      </c>
      <c r="B275" s="20" t="s">
        <v>2669</v>
      </c>
      <c r="C275" s="20" t="s">
        <v>2912</v>
      </c>
      <c r="D275" s="23">
        <v>43410</v>
      </c>
      <c r="E275" s="20" t="s">
        <v>2670</v>
      </c>
      <c r="F275" s="20" t="s">
        <v>2310</v>
      </c>
      <c r="G275" s="20" t="s">
        <v>2311</v>
      </c>
      <c r="H275" s="21">
        <v>34</v>
      </c>
      <c r="I275" s="118">
        <v>3</v>
      </c>
      <c r="J275" s="137"/>
    </row>
    <row r="276" spans="1:10" ht="22.5">
      <c r="A276" s="20" t="s">
        <v>2295</v>
      </c>
      <c r="B276" s="20" t="s">
        <v>2671</v>
      </c>
      <c r="C276" s="20" t="s">
        <v>2913</v>
      </c>
      <c r="D276" s="23">
        <v>43410</v>
      </c>
      <c r="E276" s="20" t="s">
        <v>2712</v>
      </c>
      <c r="F276" s="20" t="s">
        <v>2672</v>
      </c>
      <c r="G276" s="20" t="s">
        <v>2673</v>
      </c>
      <c r="H276" s="21">
        <v>543</v>
      </c>
      <c r="I276" s="118">
        <v>3</v>
      </c>
      <c r="J276" s="137"/>
    </row>
    <row r="277" spans="1:10" ht="22.5">
      <c r="A277" s="20" t="s">
        <v>2295</v>
      </c>
      <c r="B277" s="20" t="s">
        <v>2674</v>
      </c>
      <c r="C277" s="20" t="s">
        <v>2914</v>
      </c>
      <c r="D277" s="23">
        <v>43410</v>
      </c>
      <c r="E277" s="20" t="s">
        <v>2675</v>
      </c>
      <c r="F277" s="20" t="s">
        <v>2908</v>
      </c>
      <c r="G277" s="20" t="s">
        <v>2467</v>
      </c>
      <c r="H277" s="21">
        <v>44.81</v>
      </c>
      <c r="I277" s="118">
        <v>3</v>
      </c>
      <c r="J277" s="137"/>
    </row>
    <row r="278" spans="1:10" ht="12.75">
      <c r="A278" s="20" t="s">
        <v>2295</v>
      </c>
      <c r="B278" s="20"/>
      <c r="C278" s="20"/>
      <c r="D278" s="23"/>
      <c r="E278" s="20" t="s">
        <v>2676</v>
      </c>
      <c r="F278" s="20"/>
      <c r="G278" s="20"/>
      <c r="H278" s="21"/>
      <c r="I278" s="118"/>
      <c r="J278" s="137"/>
    </row>
    <row r="279" spans="1:10" ht="22.5">
      <c r="A279" s="20" t="s">
        <v>2295</v>
      </c>
      <c r="B279" s="20" t="s">
        <v>2677</v>
      </c>
      <c r="C279" s="20"/>
      <c r="D279" s="23">
        <v>43423</v>
      </c>
      <c r="E279" s="20" t="s">
        <v>2678</v>
      </c>
      <c r="F279" s="20" t="s">
        <v>2525</v>
      </c>
      <c r="G279" s="20" t="s">
        <v>2526</v>
      </c>
      <c r="H279" s="21">
        <v>34.85</v>
      </c>
      <c r="I279" s="118">
        <v>2</v>
      </c>
      <c r="J279" s="137"/>
    </row>
    <row r="280" spans="1:10" ht="22.5">
      <c r="A280" s="20" t="s">
        <v>2295</v>
      </c>
      <c r="B280" s="20" t="s">
        <v>2679</v>
      </c>
      <c r="C280" s="20"/>
      <c r="D280" s="23">
        <v>43423</v>
      </c>
      <c r="E280" s="20" t="s">
        <v>2681</v>
      </c>
      <c r="F280" s="20" t="s">
        <v>2926</v>
      </c>
      <c r="G280" s="20" t="s">
        <v>2680</v>
      </c>
      <c r="H280" s="21">
        <v>37.5</v>
      </c>
      <c r="I280" s="118">
        <v>2</v>
      </c>
      <c r="J280" s="137"/>
    </row>
    <row r="281" spans="1:10" ht="22.5">
      <c r="A281" s="20" t="s">
        <v>2295</v>
      </c>
      <c r="B281" s="20" t="s">
        <v>2682</v>
      </c>
      <c r="C281" s="20"/>
      <c r="D281" s="23">
        <v>43423</v>
      </c>
      <c r="E281" s="20" t="s">
        <v>2384</v>
      </c>
      <c r="F281" s="20"/>
      <c r="G281" s="20" t="s">
        <v>2359</v>
      </c>
      <c r="H281" s="21">
        <v>184.3</v>
      </c>
      <c r="I281" s="118">
        <v>2</v>
      </c>
      <c r="J281" s="137"/>
    </row>
    <row r="282" spans="1:10" ht="22.5">
      <c r="A282" s="20" t="s">
        <v>2295</v>
      </c>
      <c r="B282" s="20" t="s">
        <v>2683</v>
      </c>
      <c r="C282" s="20"/>
      <c r="D282" s="23">
        <v>43451</v>
      </c>
      <c r="E282" s="20" t="s">
        <v>2521</v>
      </c>
      <c r="F282" s="20" t="s">
        <v>2390</v>
      </c>
      <c r="G282" s="20" t="s">
        <v>2391</v>
      </c>
      <c r="H282" s="21">
        <v>180</v>
      </c>
      <c r="I282" s="118">
        <v>2</v>
      </c>
      <c r="J282" s="137"/>
    </row>
    <row r="283" spans="1:10" ht="12.75">
      <c r="A283" s="20" t="s">
        <v>2295</v>
      </c>
      <c r="B283" s="20"/>
      <c r="C283" s="20"/>
      <c r="D283" s="23"/>
      <c r="E283" s="20" t="s">
        <v>2684</v>
      </c>
      <c r="F283" s="20"/>
      <c r="G283" s="20"/>
      <c r="H283" s="21"/>
      <c r="I283" s="118"/>
      <c r="J283" s="137"/>
    </row>
    <row r="284" spans="1:10" ht="12.75">
      <c r="A284" s="20" t="s">
        <v>2295</v>
      </c>
      <c r="B284" s="20" t="s">
        <v>2685</v>
      </c>
      <c r="C284" s="20" t="s">
        <v>2686</v>
      </c>
      <c r="D284" s="23">
        <v>43423</v>
      </c>
      <c r="E284" s="20" t="s">
        <v>2687</v>
      </c>
      <c r="F284" s="20"/>
      <c r="G284" s="20" t="s">
        <v>2688</v>
      </c>
      <c r="H284" s="21">
        <v>14.4</v>
      </c>
      <c r="I284" s="118">
        <v>4</v>
      </c>
      <c r="J284" s="137"/>
    </row>
    <row r="285" spans="1:10" ht="22.5">
      <c r="A285" s="20" t="s">
        <v>2295</v>
      </c>
      <c r="B285" s="20" t="s">
        <v>2685</v>
      </c>
      <c r="C285" s="20" t="s">
        <v>2689</v>
      </c>
      <c r="D285" s="23">
        <v>43403</v>
      </c>
      <c r="E285" s="20" t="s">
        <v>2690</v>
      </c>
      <c r="F285" s="20"/>
      <c r="G285" s="20" t="s">
        <v>2688</v>
      </c>
      <c r="H285" s="21">
        <v>169.7</v>
      </c>
      <c r="I285" s="118">
        <v>4</v>
      </c>
      <c r="J285" s="137"/>
    </row>
    <row r="286" spans="1:10" ht="12.75">
      <c r="A286" s="20" t="s">
        <v>2295</v>
      </c>
      <c r="B286" s="20"/>
      <c r="C286" s="20"/>
      <c r="D286" s="23"/>
      <c r="E286" s="20" t="s">
        <v>2691</v>
      </c>
      <c r="F286" s="20"/>
      <c r="G286" s="20"/>
      <c r="H286" s="21"/>
      <c r="I286" s="118"/>
      <c r="J286" s="137"/>
    </row>
    <row r="287" spans="1:10" ht="22.5">
      <c r="A287" s="20" t="s">
        <v>2295</v>
      </c>
      <c r="B287" s="20" t="s">
        <v>2692</v>
      </c>
      <c r="C287" s="20" t="s">
        <v>2693</v>
      </c>
      <c r="D287" s="23">
        <v>43361</v>
      </c>
      <c r="E287" s="20" t="s">
        <v>2694</v>
      </c>
      <c r="F287" s="20" t="s">
        <v>601</v>
      </c>
      <c r="G287" s="20" t="s">
        <v>2423</v>
      </c>
      <c r="H287" s="21">
        <v>2280</v>
      </c>
      <c r="I287" s="118">
        <v>3</v>
      </c>
      <c r="J287" s="137"/>
    </row>
    <row r="288" spans="1:10" ht="12.75">
      <c r="A288" s="20" t="s">
        <v>2295</v>
      </c>
      <c r="B288" s="20" t="s">
        <v>2692</v>
      </c>
      <c r="C288" s="20" t="s">
        <v>2695</v>
      </c>
      <c r="D288" s="23">
        <v>43423</v>
      </c>
      <c r="E288" s="20" t="s">
        <v>2696</v>
      </c>
      <c r="F288" s="20"/>
      <c r="G288" s="20" t="s">
        <v>2688</v>
      </c>
      <c r="H288" s="21">
        <v>666</v>
      </c>
      <c r="I288" s="118">
        <v>3</v>
      </c>
      <c r="J288" s="137"/>
    </row>
    <row r="289" spans="1:10" ht="22.5">
      <c r="A289" s="20" t="s">
        <v>2295</v>
      </c>
      <c r="B289" s="20" t="s">
        <v>2692</v>
      </c>
      <c r="C289" s="20" t="s">
        <v>2697</v>
      </c>
      <c r="D289" s="23">
        <v>43357</v>
      </c>
      <c r="E289" s="20" t="s">
        <v>2698</v>
      </c>
      <c r="F289" s="20"/>
      <c r="G289" s="20" t="s">
        <v>2688</v>
      </c>
      <c r="H289" s="21">
        <v>469</v>
      </c>
      <c r="I289" s="118">
        <v>3</v>
      </c>
      <c r="J289" s="137"/>
    </row>
    <row r="290" spans="1:10" ht="22.5">
      <c r="A290" s="20" t="s">
        <v>2295</v>
      </c>
      <c r="B290" s="20" t="s">
        <v>2699</v>
      </c>
      <c r="C290" s="20" t="s">
        <v>2915</v>
      </c>
      <c r="D290" s="23">
        <v>43431</v>
      </c>
      <c r="E290" s="20" t="s">
        <v>2700</v>
      </c>
      <c r="F290" s="20" t="s">
        <v>2310</v>
      </c>
      <c r="G290" s="20" t="s">
        <v>2311</v>
      </c>
      <c r="H290" s="21">
        <v>34.11</v>
      </c>
      <c r="I290" s="118">
        <v>3</v>
      </c>
      <c r="J290" s="137"/>
    </row>
    <row r="291" spans="1:10" ht="12.75">
      <c r="A291" s="20" t="s">
        <v>2295</v>
      </c>
      <c r="B291" s="20"/>
      <c r="C291" s="20"/>
      <c r="D291" s="23"/>
      <c r="E291" s="20" t="s">
        <v>2701</v>
      </c>
      <c r="F291" s="20"/>
      <c r="G291" s="20"/>
      <c r="H291" s="21"/>
      <c r="I291" s="118"/>
      <c r="J291" s="137"/>
    </row>
    <row r="292" spans="1:10" ht="22.5">
      <c r="A292" s="20" t="s">
        <v>2295</v>
      </c>
      <c r="B292" s="20" t="s">
        <v>2702</v>
      </c>
      <c r="C292" s="20" t="s">
        <v>2703</v>
      </c>
      <c r="D292" s="23">
        <v>43426</v>
      </c>
      <c r="E292" s="20" t="s">
        <v>2704</v>
      </c>
      <c r="F292" s="20"/>
      <c r="G292" s="20" t="s">
        <v>2705</v>
      </c>
      <c r="H292" s="21">
        <v>650</v>
      </c>
      <c r="I292" s="118">
        <v>3</v>
      </c>
      <c r="J292" s="137"/>
    </row>
    <row r="293" spans="1:10" ht="12.75">
      <c r="A293" s="20" t="s">
        <v>2295</v>
      </c>
      <c r="B293" s="20" t="s">
        <v>2907</v>
      </c>
      <c r="C293" s="20" t="s">
        <v>2706</v>
      </c>
      <c r="D293" s="23">
        <v>43438</v>
      </c>
      <c r="E293" s="20" t="s">
        <v>2707</v>
      </c>
      <c r="F293" s="20"/>
      <c r="G293" s="20" t="s">
        <v>2359</v>
      </c>
      <c r="H293" s="21">
        <v>1716</v>
      </c>
      <c r="I293" s="118">
        <v>2</v>
      </c>
      <c r="J293" s="137"/>
    </row>
    <row r="294" spans="1:10" ht="22.5">
      <c r="A294" s="20" t="s">
        <v>2295</v>
      </c>
      <c r="B294" s="20" t="s">
        <v>2907</v>
      </c>
      <c r="C294" s="20" t="s">
        <v>2708</v>
      </c>
      <c r="D294" s="23">
        <v>43434</v>
      </c>
      <c r="E294" s="20" t="s">
        <v>2513</v>
      </c>
      <c r="F294" s="20"/>
      <c r="G294" s="20" t="s">
        <v>2359</v>
      </c>
      <c r="H294" s="21">
        <v>206.96</v>
      </c>
      <c r="I294" s="118">
        <v>2</v>
      </c>
      <c r="J294" s="137"/>
    </row>
    <row r="295" spans="1:10" ht="22.5">
      <c r="A295" s="20" t="s">
        <v>2295</v>
      </c>
      <c r="B295" s="20" t="s">
        <v>2709</v>
      </c>
      <c r="C295" s="20" t="s">
        <v>2710</v>
      </c>
      <c r="D295" s="23">
        <v>43433</v>
      </c>
      <c r="E295" s="20" t="s">
        <v>2711</v>
      </c>
      <c r="F295" s="20" t="s">
        <v>2672</v>
      </c>
      <c r="G295" s="20" t="s">
        <v>2673</v>
      </c>
      <c r="H295" s="21">
        <v>308</v>
      </c>
      <c r="I295" s="118">
        <v>3</v>
      </c>
      <c r="J295" s="137"/>
    </row>
    <row r="296" spans="1:10" ht="22.5">
      <c r="A296" s="20" t="s">
        <v>2295</v>
      </c>
      <c r="B296" s="20" t="s">
        <v>2713</v>
      </c>
      <c r="C296" s="20" t="s">
        <v>2717</v>
      </c>
      <c r="D296" s="23">
        <v>43433</v>
      </c>
      <c r="E296" s="20" t="s">
        <v>2714</v>
      </c>
      <c r="F296" s="20"/>
      <c r="G296" s="20" t="s">
        <v>2715</v>
      </c>
      <c r="H296" s="21">
        <v>178</v>
      </c>
      <c r="I296" s="118">
        <v>3</v>
      </c>
      <c r="J296" s="137"/>
    </row>
    <row r="297" spans="1:10" ht="22.5">
      <c r="A297" s="20" t="s">
        <v>2295</v>
      </c>
      <c r="B297" s="20" t="s">
        <v>2716</v>
      </c>
      <c r="C297" s="20" t="s">
        <v>2718</v>
      </c>
      <c r="D297" s="23">
        <v>43433</v>
      </c>
      <c r="E297" s="20" t="s">
        <v>2719</v>
      </c>
      <c r="F297" s="20" t="s">
        <v>2720</v>
      </c>
      <c r="G297" s="20" t="s">
        <v>2721</v>
      </c>
      <c r="H297" s="21">
        <v>313</v>
      </c>
      <c r="I297" s="118">
        <v>3</v>
      </c>
      <c r="J297" s="137"/>
    </row>
    <row r="298" spans="1:10" ht="22.5">
      <c r="A298" s="20" t="s">
        <v>2295</v>
      </c>
      <c r="B298" s="20" t="s">
        <v>2722</v>
      </c>
      <c r="C298" s="20" t="s">
        <v>2723</v>
      </c>
      <c r="D298" s="23">
        <v>43433</v>
      </c>
      <c r="E298" s="20" t="s">
        <v>2724</v>
      </c>
      <c r="F298" s="20" t="s">
        <v>2725</v>
      </c>
      <c r="G298" s="20" t="s">
        <v>2726</v>
      </c>
      <c r="H298" s="21">
        <v>547.25</v>
      </c>
      <c r="I298" s="118">
        <v>3</v>
      </c>
      <c r="J298" s="137"/>
    </row>
    <row r="299" spans="1:10" ht="12.75">
      <c r="A299" s="20" t="s">
        <v>2295</v>
      </c>
      <c r="B299" s="20" t="s">
        <v>2727</v>
      </c>
      <c r="C299" s="20" t="s">
        <v>2728</v>
      </c>
      <c r="D299" s="23">
        <v>43434</v>
      </c>
      <c r="E299" s="20" t="s">
        <v>2729</v>
      </c>
      <c r="F299" s="20" t="s">
        <v>2730</v>
      </c>
      <c r="G299" s="20" t="s">
        <v>2731</v>
      </c>
      <c r="H299" s="21">
        <v>47.85</v>
      </c>
      <c r="I299" s="118">
        <v>3</v>
      </c>
      <c r="J299" s="137"/>
    </row>
    <row r="300" spans="1:10" ht="12.75">
      <c r="A300" s="20" t="s">
        <v>2295</v>
      </c>
      <c r="B300" s="20" t="s">
        <v>2732</v>
      </c>
      <c r="C300" s="20" t="s">
        <v>2733</v>
      </c>
      <c r="D300" s="23">
        <v>43434</v>
      </c>
      <c r="E300" s="20" t="s">
        <v>2345</v>
      </c>
      <c r="F300" s="20" t="s">
        <v>2299</v>
      </c>
      <c r="G300" s="20" t="s">
        <v>2300</v>
      </c>
      <c r="H300" s="21">
        <v>8.9</v>
      </c>
      <c r="I300" s="118">
        <v>4</v>
      </c>
      <c r="J300" s="137"/>
    </row>
    <row r="301" spans="1:10" ht="12.75">
      <c r="A301" s="20" t="s">
        <v>2295</v>
      </c>
      <c r="B301" s="20" t="s">
        <v>2732</v>
      </c>
      <c r="C301" s="20" t="s">
        <v>2733</v>
      </c>
      <c r="D301" s="23">
        <v>43434</v>
      </c>
      <c r="E301" s="20" t="s">
        <v>2435</v>
      </c>
      <c r="F301" s="20" t="s">
        <v>2299</v>
      </c>
      <c r="G301" s="20" t="s">
        <v>2300</v>
      </c>
      <c r="H301" s="21">
        <v>2.64</v>
      </c>
      <c r="I301" s="118">
        <v>4</v>
      </c>
      <c r="J301" s="137"/>
    </row>
    <row r="302" spans="1:10" ht="56.25">
      <c r="A302" s="20" t="s">
        <v>2295</v>
      </c>
      <c r="B302" s="20" t="s">
        <v>2734</v>
      </c>
      <c r="C302" s="20" t="s">
        <v>2733</v>
      </c>
      <c r="D302" s="23">
        <v>43434</v>
      </c>
      <c r="E302" s="20" t="s">
        <v>2927</v>
      </c>
      <c r="F302" s="20" t="s">
        <v>151</v>
      </c>
      <c r="G302" s="20" t="s">
        <v>2303</v>
      </c>
      <c r="H302" s="21">
        <v>974.13</v>
      </c>
      <c r="I302" s="118">
        <v>3</v>
      </c>
      <c r="J302" s="137"/>
    </row>
    <row r="303" spans="1:10" ht="22.5">
      <c r="A303" s="20" t="s">
        <v>2295</v>
      </c>
      <c r="B303" s="20" t="s">
        <v>2734</v>
      </c>
      <c r="C303" s="20" t="s">
        <v>2733</v>
      </c>
      <c r="D303" s="23">
        <v>43434</v>
      </c>
      <c r="E303" s="20" t="s">
        <v>2928</v>
      </c>
      <c r="F303" s="20" t="s">
        <v>151</v>
      </c>
      <c r="G303" s="20" t="s">
        <v>2303</v>
      </c>
      <c r="H303" s="21">
        <v>432.64</v>
      </c>
      <c r="I303" s="118">
        <v>4</v>
      </c>
      <c r="J303" s="137"/>
    </row>
    <row r="304" spans="1:10" ht="22.5">
      <c r="A304" s="20" t="s">
        <v>2295</v>
      </c>
      <c r="B304" s="20" t="s">
        <v>2734</v>
      </c>
      <c r="C304" s="20" t="s">
        <v>2733</v>
      </c>
      <c r="D304" s="23">
        <v>43434</v>
      </c>
      <c r="E304" s="20" t="s">
        <v>2929</v>
      </c>
      <c r="F304" s="20" t="s">
        <v>151</v>
      </c>
      <c r="G304" s="20" t="s">
        <v>2306</v>
      </c>
      <c r="H304" s="21">
        <v>155.72999999999999</v>
      </c>
      <c r="I304" s="118">
        <v>4</v>
      </c>
      <c r="J304" s="137"/>
    </row>
    <row r="305" spans="1:10" ht="22.5">
      <c r="A305" s="20" t="s">
        <v>2295</v>
      </c>
      <c r="B305" s="20" t="s">
        <v>2738</v>
      </c>
      <c r="C305" s="20" t="s">
        <v>2740</v>
      </c>
      <c r="D305" s="23">
        <v>43440</v>
      </c>
      <c r="E305" s="20" t="s">
        <v>2739</v>
      </c>
      <c r="F305" s="20" t="s">
        <v>2585</v>
      </c>
      <c r="G305" s="20" t="s">
        <v>2586</v>
      </c>
      <c r="H305" s="21">
        <v>110</v>
      </c>
      <c r="I305" s="118">
        <v>2</v>
      </c>
      <c r="J305" s="137"/>
    </row>
    <row r="306" spans="1:10" ht="22.5">
      <c r="A306" s="20" t="s">
        <v>2295</v>
      </c>
      <c r="B306" s="20" t="s">
        <v>2741</v>
      </c>
      <c r="C306" s="20" t="s">
        <v>2742</v>
      </c>
      <c r="D306" s="23">
        <v>43440</v>
      </c>
      <c r="E306" s="20" t="s">
        <v>2743</v>
      </c>
      <c r="F306" s="20" t="s">
        <v>2585</v>
      </c>
      <c r="G306" s="20" t="s">
        <v>2586</v>
      </c>
      <c r="H306" s="21">
        <v>368</v>
      </c>
      <c r="I306" s="118">
        <v>2</v>
      </c>
      <c r="J306" s="137"/>
    </row>
    <row r="307" spans="1:10" ht="12.75">
      <c r="A307" s="20" t="s">
        <v>2295</v>
      </c>
      <c r="B307" s="20"/>
      <c r="C307" s="20"/>
      <c r="D307" s="23"/>
      <c r="E307" s="20" t="s">
        <v>2745</v>
      </c>
      <c r="F307" s="20"/>
      <c r="G307" s="20"/>
      <c r="H307" s="21"/>
      <c r="I307" s="118"/>
      <c r="J307" s="137"/>
    </row>
    <row r="308" spans="1:10" ht="22.5">
      <c r="A308" s="20" t="s">
        <v>2295</v>
      </c>
      <c r="B308" s="20" t="s">
        <v>2746</v>
      </c>
      <c r="C308" s="20"/>
      <c r="D308" s="23">
        <v>43440</v>
      </c>
      <c r="E308" s="20" t="s">
        <v>2747</v>
      </c>
      <c r="F308" s="20" t="s">
        <v>2525</v>
      </c>
      <c r="G308" s="20" t="s">
        <v>2526</v>
      </c>
      <c r="H308" s="21">
        <v>191.45</v>
      </c>
      <c r="I308" s="118">
        <v>2</v>
      </c>
      <c r="J308" s="137"/>
    </row>
    <row r="309" spans="1:10" ht="22.5">
      <c r="A309" s="20" t="s">
        <v>2295</v>
      </c>
      <c r="B309" s="20" t="s">
        <v>2748</v>
      </c>
      <c r="C309" s="20" t="s">
        <v>2749</v>
      </c>
      <c r="D309" s="23">
        <v>43435</v>
      </c>
      <c r="E309" s="20" t="s">
        <v>2750</v>
      </c>
      <c r="F309" s="20"/>
      <c r="G309" s="20" t="s">
        <v>2359</v>
      </c>
      <c r="H309" s="21">
        <v>174.77</v>
      </c>
      <c r="I309" s="118">
        <v>2</v>
      </c>
      <c r="J309" s="137"/>
    </row>
    <row r="310" spans="1:10" ht="22.5">
      <c r="A310" s="20" t="s">
        <v>2295</v>
      </c>
      <c r="B310" s="20" t="s">
        <v>2748</v>
      </c>
      <c r="C310" s="20" t="s">
        <v>2751</v>
      </c>
      <c r="D310" s="23">
        <v>43435</v>
      </c>
      <c r="E310" s="20" t="s">
        <v>2752</v>
      </c>
      <c r="F310" s="20" t="s">
        <v>2753</v>
      </c>
      <c r="G310" s="20" t="s">
        <v>2754</v>
      </c>
      <c r="H310" s="21">
        <v>15</v>
      </c>
      <c r="I310" s="118">
        <v>3</v>
      </c>
      <c r="J310" s="137"/>
    </row>
    <row r="311" spans="1:10" ht="12.75">
      <c r="A311" s="20" t="s">
        <v>2295</v>
      </c>
      <c r="B311" s="20" t="s">
        <v>2755</v>
      </c>
      <c r="C311" s="20" t="s">
        <v>2756</v>
      </c>
      <c r="D311" s="23">
        <v>43444</v>
      </c>
      <c r="E311" s="20" t="s">
        <v>2757</v>
      </c>
      <c r="F311" s="20" t="s">
        <v>2758</v>
      </c>
      <c r="G311" s="20" t="s">
        <v>2759</v>
      </c>
      <c r="H311" s="21">
        <v>240</v>
      </c>
      <c r="I311" s="118">
        <v>2</v>
      </c>
      <c r="J311" s="137"/>
    </row>
    <row r="312" spans="1:10" ht="33.75">
      <c r="A312" s="20" t="s">
        <v>2295</v>
      </c>
      <c r="B312" s="20" t="s">
        <v>2760</v>
      </c>
      <c r="C312" s="20" t="s">
        <v>2896</v>
      </c>
      <c r="D312" s="23">
        <v>43440</v>
      </c>
      <c r="E312" s="20" t="s">
        <v>2897</v>
      </c>
      <c r="F312" s="20" t="s">
        <v>2333</v>
      </c>
      <c r="G312" s="20" t="s">
        <v>2334</v>
      </c>
      <c r="H312" s="21">
        <v>100</v>
      </c>
      <c r="I312" s="118">
        <v>1</v>
      </c>
      <c r="J312" s="137"/>
    </row>
    <row r="313" spans="1:10" ht="45">
      <c r="A313" s="20" t="s">
        <v>2295</v>
      </c>
      <c r="B313" s="20" t="s">
        <v>2761</v>
      </c>
      <c r="C313" s="20" t="s">
        <v>2898</v>
      </c>
      <c r="D313" s="23">
        <v>43440</v>
      </c>
      <c r="E313" s="20" t="s">
        <v>2782</v>
      </c>
      <c r="F313" s="20" t="s">
        <v>2333</v>
      </c>
      <c r="G313" s="20" t="s">
        <v>2334</v>
      </c>
      <c r="H313" s="21">
        <v>2971.59</v>
      </c>
      <c r="I313" s="118">
        <v>1</v>
      </c>
      <c r="J313" s="137"/>
    </row>
    <row r="314" spans="1:10" ht="22.5">
      <c r="A314" s="20" t="s">
        <v>2295</v>
      </c>
      <c r="B314" s="20" t="s">
        <v>2762</v>
      </c>
      <c r="C314" s="20" t="s">
        <v>2763</v>
      </c>
      <c r="D314" s="23">
        <v>43430</v>
      </c>
      <c r="E314" s="20" t="s">
        <v>2764</v>
      </c>
      <c r="F314" s="20" t="s">
        <v>2765</v>
      </c>
      <c r="G314" s="20" t="s">
        <v>2766</v>
      </c>
      <c r="H314" s="21">
        <v>127.95</v>
      </c>
      <c r="I314" s="118">
        <v>3</v>
      </c>
      <c r="J314" s="137"/>
    </row>
    <row r="315" spans="1:10" ht="12.75">
      <c r="A315" s="20" t="s">
        <v>2295</v>
      </c>
      <c r="B315" s="20"/>
      <c r="C315" s="20"/>
      <c r="D315" s="23"/>
      <c r="E315" s="20" t="s">
        <v>2767</v>
      </c>
      <c r="F315" s="20"/>
      <c r="G315" s="20"/>
      <c r="H315" s="21"/>
      <c r="I315" s="118"/>
      <c r="J315" s="137"/>
    </row>
    <row r="316" spans="1:10" ht="22.5">
      <c r="A316" s="20" t="s">
        <v>2295</v>
      </c>
      <c r="B316" s="20" t="s">
        <v>2768</v>
      </c>
      <c r="C316" s="20" t="s">
        <v>2769</v>
      </c>
      <c r="D316" s="23">
        <v>43421</v>
      </c>
      <c r="E316" s="20" t="s">
        <v>2770</v>
      </c>
      <c r="F316" s="20"/>
      <c r="G316" s="20" t="s">
        <v>2356</v>
      </c>
      <c r="H316" s="21">
        <v>237.28</v>
      </c>
      <c r="I316" s="118">
        <v>2</v>
      </c>
      <c r="J316" s="137"/>
    </row>
    <row r="317" spans="1:10" ht="12.75">
      <c r="A317" s="20" t="s">
        <v>2295</v>
      </c>
      <c r="B317" s="20"/>
      <c r="C317" s="20"/>
      <c r="D317" s="23"/>
      <c r="E317" s="20" t="s">
        <v>2771</v>
      </c>
      <c r="F317" s="20"/>
      <c r="G317" s="20"/>
      <c r="H317" s="21"/>
      <c r="I317" s="118"/>
      <c r="J317" s="137"/>
    </row>
    <row r="318" spans="1:10" ht="22.5">
      <c r="A318" s="20" t="s">
        <v>2295</v>
      </c>
      <c r="B318" s="20" t="s">
        <v>2772</v>
      </c>
      <c r="C318" s="20" t="s">
        <v>2773</v>
      </c>
      <c r="D318" s="23">
        <v>43398</v>
      </c>
      <c r="E318" s="20" t="s">
        <v>2774</v>
      </c>
      <c r="F318" s="20"/>
      <c r="G318" s="20" t="s">
        <v>2775</v>
      </c>
      <c r="H318" s="21">
        <v>295.57</v>
      </c>
      <c r="I318" s="118">
        <v>2</v>
      </c>
      <c r="J318" s="137"/>
    </row>
    <row r="319" spans="1:10" ht="12.75">
      <c r="A319" s="20" t="s">
        <v>2295</v>
      </c>
      <c r="B319" s="20" t="s">
        <v>2772</v>
      </c>
      <c r="C319" s="20" t="s">
        <v>2776</v>
      </c>
      <c r="D319" s="23">
        <v>43438</v>
      </c>
      <c r="E319" s="20" t="s">
        <v>2777</v>
      </c>
      <c r="F319" s="20"/>
      <c r="G319" s="20" t="s">
        <v>2775</v>
      </c>
      <c r="H319" s="21">
        <v>777</v>
      </c>
      <c r="I319" s="118">
        <v>2</v>
      </c>
      <c r="J319" s="137"/>
    </row>
    <row r="320" spans="1:10" ht="22.5">
      <c r="A320" s="20" t="s">
        <v>2295</v>
      </c>
      <c r="B320" s="20" t="s">
        <v>2781</v>
      </c>
      <c r="C320" s="20" t="s">
        <v>2778</v>
      </c>
      <c r="D320" s="23">
        <v>43398</v>
      </c>
      <c r="E320" s="20" t="s">
        <v>2779</v>
      </c>
      <c r="F320" s="20"/>
      <c r="G320" s="20" t="s">
        <v>2780</v>
      </c>
      <c r="H320" s="21">
        <v>1440</v>
      </c>
      <c r="I320" s="118">
        <v>2</v>
      </c>
      <c r="J320" s="137"/>
    </row>
    <row r="321" spans="1:10" ht="45">
      <c r="A321" s="20" t="s">
        <v>2295</v>
      </c>
      <c r="B321" s="20" t="s">
        <v>2783</v>
      </c>
      <c r="C321" s="20" t="s">
        <v>2899</v>
      </c>
      <c r="D321" s="23">
        <v>43444</v>
      </c>
      <c r="E321" s="20" t="s">
        <v>2804</v>
      </c>
      <c r="F321" s="20" t="s">
        <v>2333</v>
      </c>
      <c r="G321" s="20" t="s">
        <v>2334</v>
      </c>
      <c r="H321" s="21">
        <v>2256</v>
      </c>
      <c r="I321" s="118">
        <v>1</v>
      </c>
      <c r="J321" s="137"/>
    </row>
    <row r="322" spans="1:10" ht="45">
      <c r="A322" s="20" t="s">
        <v>2295</v>
      </c>
      <c r="B322" s="20" t="s">
        <v>2784</v>
      </c>
      <c r="C322" s="20" t="s">
        <v>2900</v>
      </c>
      <c r="D322" s="23">
        <v>43444</v>
      </c>
      <c r="E322" s="20" t="s">
        <v>2785</v>
      </c>
      <c r="F322" s="20" t="s">
        <v>2333</v>
      </c>
      <c r="G322" s="20" t="s">
        <v>2334</v>
      </c>
      <c r="H322" s="21">
        <v>5178.16</v>
      </c>
      <c r="I322" s="118">
        <v>2</v>
      </c>
      <c r="J322" s="137"/>
    </row>
    <row r="323" spans="1:10" ht="22.5">
      <c r="A323" s="20" t="s">
        <v>2295</v>
      </c>
      <c r="B323" s="20" t="s">
        <v>2786</v>
      </c>
      <c r="C323" s="20" t="s">
        <v>2787</v>
      </c>
      <c r="D323" s="23">
        <v>43418</v>
      </c>
      <c r="E323" s="20" t="s">
        <v>2788</v>
      </c>
      <c r="F323" s="20" t="s">
        <v>2789</v>
      </c>
      <c r="G323" s="20" t="s">
        <v>2790</v>
      </c>
      <c r="H323" s="21">
        <v>320</v>
      </c>
      <c r="I323" s="118">
        <v>3</v>
      </c>
      <c r="J323" s="137"/>
    </row>
    <row r="324" spans="1:10" ht="22.5">
      <c r="A324" s="20" t="s">
        <v>2295</v>
      </c>
      <c r="B324" s="20" t="s">
        <v>2791</v>
      </c>
      <c r="C324" s="20" t="s">
        <v>2792</v>
      </c>
      <c r="D324" s="23">
        <v>43426</v>
      </c>
      <c r="E324" s="20" t="s">
        <v>2793</v>
      </c>
      <c r="F324" s="20" t="s">
        <v>2794</v>
      </c>
      <c r="G324" s="20" t="s">
        <v>2795</v>
      </c>
      <c r="H324" s="21">
        <v>701.5</v>
      </c>
      <c r="I324" s="118">
        <v>3</v>
      </c>
      <c r="J324" s="137"/>
    </row>
    <row r="325" spans="1:10" ht="12.75">
      <c r="A325" s="20" t="s">
        <v>2295</v>
      </c>
      <c r="B325" s="20" t="s">
        <v>2796</v>
      </c>
      <c r="C325" s="20" t="s">
        <v>2797</v>
      </c>
      <c r="D325" s="23">
        <v>43446</v>
      </c>
      <c r="E325" s="20" t="s">
        <v>2798</v>
      </c>
      <c r="F325" s="20" t="s">
        <v>2799</v>
      </c>
      <c r="G325" s="20" t="s">
        <v>2800</v>
      </c>
      <c r="H325" s="21">
        <v>313.2</v>
      </c>
      <c r="I325" s="118">
        <v>3</v>
      </c>
      <c r="J325" s="137"/>
    </row>
    <row r="326" spans="1:10" ht="45">
      <c r="A326" s="20" t="s">
        <v>2295</v>
      </c>
      <c r="B326" s="20" t="s">
        <v>2801</v>
      </c>
      <c r="C326" s="20" t="s">
        <v>2374</v>
      </c>
      <c r="D326" s="23">
        <v>43446</v>
      </c>
      <c r="E326" s="20" t="s">
        <v>2930</v>
      </c>
      <c r="F326" s="20" t="s">
        <v>2859</v>
      </c>
      <c r="G326" s="20" t="s">
        <v>2802</v>
      </c>
      <c r="H326" s="21">
        <v>2990</v>
      </c>
      <c r="I326" s="118">
        <v>2</v>
      </c>
      <c r="J326" s="137"/>
    </row>
    <row r="327" spans="1:10" ht="56.25">
      <c r="A327" s="20" t="s">
        <v>2295</v>
      </c>
      <c r="B327" s="20" t="s">
        <v>2803</v>
      </c>
      <c r="C327" s="20" t="s">
        <v>2895</v>
      </c>
      <c r="D327" s="23">
        <v>43446</v>
      </c>
      <c r="E327" s="20" t="s">
        <v>2805</v>
      </c>
      <c r="F327" s="20" t="s">
        <v>2859</v>
      </c>
      <c r="G327" s="20" t="s">
        <v>2802</v>
      </c>
      <c r="H327" s="21">
        <v>5738.16</v>
      </c>
      <c r="I327" s="118">
        <v>2</v>
      </c>
      <c r="J327" s="137"/>
    </row>
    <row r="328" spans="1:10" ht="45">
      <c r="A328" s="20" t="s">
        <v>2295</v>
      </c>
      <c r="B328" s="20" t="s">
        <v>2806</v>
      </c>
      <c r="C328" s="20" t="s">
        <v>2370</v>
      </c>
      <c r="D328" s="23">
        <v>43446</v>
      </c>
      <c r="E328" s="20" t="s">
        <v>2931</v>
      </c>
      <c r="F328" s="20" t="s">
        <v>2859</v>
      </c>
      <c r="G328" s="20" t="s">
        <v>2802</v>
      </c>
      <c r="H328" s="21">
        <v>11713</v>
      </c>
      <c r="I328" s="118">
        <v>1</v>
      </c>
      <c r="J328" s="137"/>
    </row>
    <row r="329" spans="1:10" ht="12.75">
      <c r="A329" s="20" t="s">
        <v>2295</v>
      </c>
      <c r="B329" s="20" t="s">
        <v>2807</v>
      </c>
      <c r="C329" s="20" t="s">
        <v>2808</v>
      </c>
      <c r="D329" s="23">
        <v>43442</v>
      </c>
      <c r="E329" s="20" t="s">
        <v>2809</v>
      </c>
      <c r="F329" s="20" t="s">
        <v>2810</v>
      </c>
      <c r="G329" s="20" t="s">
        <v>2811</v>
      </c>
      <c r="H329" s="21">
        <v>549</v>
      </c>
      <c r="I329" s="118">
        <v>3</v>
      </c>
      <c r="J329" s="137"/>
    </row>
    <row r="330" spans="1:10" ht="45">
      <c r="A330" s="20" t="s">
        <v>2295</v>
      </c>
      <c r="B330" s="20" t="s">
        <v>2812</v>
      </c>
      <c r="C330" s="20" t="s">
        <v>2901</v>
      </c>
      <c r="D330" s="23">
        <v>43451</v>
      </c>
      <c r="E330" s="20" t="s">
        <v>2813</v>
      </c>
      <c r="F330" s="20" t="s">
        <v>2333</v>
      </c>
      <c r="G330" s="20" t="s">
        <v>2334</v>
      </c>
      <c r="H330" s="21">
        <v>546.66</v>
      </c>
      <c r="I330" s="118">
        <v>2</v>
      </c>
      <c r="J330" s="137"/>
    </row>
    <row r="331" spans="1:10" ht="22.5">
      <c r="A331" s="20" t="s">
        <v>2295</v>
      </c>
      <c r="B331" s="20" t="s">
        <v>2814</v>
      </c>
      <c r="C331" s="20" t="s">
        <v>2902</v>
      </c>
      <c r="D331" s="23">
        <v>43451</v>
      </c>
      <c r="E331" s="20" t="s">
        <v>2815</v>
      </c>
      <c r="F331" s="20" t="s">
        <v>2917</v>
      </c>
      <c r="G331" s="20" t="s">
        <v>2916</v>
      </c>
      <c r="H331" s="21">
        <v>1623.89</v>
      </c>
      <c r="I331" s="118">
        <v>4</v>
      </c>
      <c r="J331" s="137"/>
    </row>
    <row r="332" spans="1:10" ht="22.5">
      <c r="A332" s="20" t="s">
        <v>2295</v>
      </c>
      <c r="B332" s="20" t="s">
        <v>2816</v>
      </c>
      <c r="C332" s="20" t="s">
        <v>2903</v>
      </c>
      <c r="D332" s="23">
        <v>43451</v>
      </c>
      <c r="E332" s="20" t="s">
        <v>2932</v>
      </c>
      <c r="F332" s="20" t="s">
        <v>2918</v>
      </c>
      <c r="G332" s="20" t="s">
        <v>2817</v>
      </c>
      <c r="H332" s="21">
        <v>1792</v>
      </c>
      <c r="I332" s="118">
        <v>3</v>
      </c>
      <c r="J332" s="137"/>
    </row>
    <row r="333" spans="1:10" ht="12.75">
      <c r="A333" s="20" t="s">
        <v>2295</v>
      </c>
      <c r="B333" s="20"/>
      <c r="C333" s="20"/>
      <c r="D333" s="23"/>
      <c r="E333" s="20" t="s">
        <v>2863</v>
      </c>
      <c r="F333" s="20"/>
      <c r="G333" s="20"/>
      <c r="H333" s="21"/>
      <c r="I333" s="118"/>
      <c r="J333" s="137"/>
    </row>
    <row r="334" spans="1:10" ht="22.5">
      <c r="A334" s="20" t="s">
        <v>2295</v>
      </c>
      <c r="B334" s="20" t="s">
        <v>2818</v>
      </c>
      <c r="C334" s="20" t="s">
        <v>2833</v>
      </c>
      <c r="D334" s="23">
        <v>43443</v>
      </c>
      <c r="E334" s="20" t="s">
        <v>2834</v>
      </c>
      <c r="F334" s="20" t="s">
        <v>2835</v>
      </c>
      <c r="G334" s="20" t="s">
        <v>2836</v>
      </c>
      <c r="H334" s="21">
        <v>1800</v>
      </c>
      <c r="I334" s="118">
        <v>3</v>
      </c>
      <c r="J334" s="137"/>
    </row>
    <row r="335" spans="1:10" ht="22.5">
      <c r="A335" s="20" t="s">
        <v>2295</v>
      </c>
      <c r="B335" s="20" t="s">
        <v>2818</v>
      </c>
      <c r="C335" s="20" t="s">
        <v>2837</v>
      </c>
      <c r="D335" s="23">
        <v>43445</v>
      </c>
      <c r="E335" s="20" t="s">
        <v>2838</v>
      </c>
      <c r="F335" s="20"/>
      <c r="G335" s="20" t="s">
        <v>2688</v>
      </c>
      <c r="H335" s="21">
        <v>248.03</v>
      </c>
      <c r="I335" s="118">
        <v>3</v>
      </c>
      <c r="J335" s="137"/>
    </row>
    <row r="336" spans="1:10" ht="22.5">
      <c r="A336" s="20" t="s">
        <v>2295</v>
      </c>
      <c r="B336" s="20" t="s">
        <v>2818</v>
      </c>
      <c r="C336" s="20" t="s">
        <v>2839</v>
      </c>
      <c r="D336" s="23">
        <v>43443</v>
      </c>
      <c r="E336" s="20" t="s">
        <v>2840</v>
      </c>
      <c r="F336" s="20"/>
      <c r="G336" s="20" t="s">
        <v>2841</v>
      </c>
      <c r="H336" s="21">
        <v>292.68</v>
      </c>
      <c r="I336" s="118">
        <v>3</v>
      </c>
      <c r="J336" s="137"/>
    </row>
    <row r="337" spans="1:10" ht="22.5">
      <c r="A337" s="20" t="s">
        <v>2295</v>
      </c>
      <c r="B337" s="20" t="s">
        <v>2818</v>
      </c>
      <c r="C337" s="20" t="s">
        <v>2842</v>
      </c>
      <c r="D337" s="23">
        <v>43437</v>
      </c>
      <c r="E337" s="20" t="s">
        <v>2413</v>
      </c>
      <c r="F337" s="20" t="s">
        <v>2414</v>
      </c>
      <c r="G337" s="20" t="s">
        <v>2415</v>
      </c>
      <c r="H337" s="21">
        <v>12.5</v>
      </c>
      <c r="I337" s="118">
        <v>3</v>
      </c>
      <c r="J337" s="137"/>
    </row>
    <row r="338" spans="1:10" ht="12.75">
      <c r="A338" s="20" t="s">
        <v>2295</v>
      </c>
      <c r="B338" s="20"/>
      <c r="C338" s="20"/>
      <c r="D338" s="23"/>
      <c r="E338" s="20" t="s">
        <v>2819</v>
      </c>
      <c r="F338" s="20"/>
      <c r="G338" s="20"/>
      <c r="H338" s="21"/>
      <c r="I338" s="118"/>
      <c r="J338" s="137"/>
    </row>
    <row r="339" spans="1:10" ht="22.5">
      <c r="A339" s="20" t="s">
        <v>2295</v>
      </c>
      <c r="B339" s="20" t="s">
        <v>2904</v>
      </c>
      <c r="C339" s="20" t="s">
        <v>2905</v>
      </c>
      <c r="D339" s="23">
        <v>43398</v>
      </c>
      <c r="E339" s="20" t="s">
        <v>2906</v>
      </c>
      <c r="F339" s="20" t="s">
        <v>2390</v>
      </c>
      <c r="G339" s="20" t="s">
        <v>2391</v>
      </c>
      <c r="H339" s="21">
        <v>180</v>
      </c>
      <c r="I339" s="118">
        <v>2</v>
      </c>
      <c r="J339" s="137"/>
    </row>
    <row r="340" spans="1:10" ht="33.75">
      <c r="A340" s="20" t="s">
        <v>2295</v>
      </c>
      <c r="B340" s="20" t="s">
        <v>2820</v>
      </c>
      <c r="C340" s="20" t="s">
        <v>2821</v>
      </c>
      <c r="D340" s="23">
        <v>43372</v>
      </c>
      <c r="E340" s="20" t="s">
        <v>2843</v>
      </c>
      <c r="F340" s="20"/>
      <c r="G340" s="20" t="s">
        <v>2356</v>
      </c>
      <c r="H340" s="21">
        <v>179.76</v>
      </c>
      <c r="I340" s="118">
        <v>3</v>
      </c>
      <c r="J340" s="137"/>
    </row>
    <row r="341" spans="1:10" ht="22.5">
      <c r="A341" s="20" t="s">
        <v>2295</v>
      </c>
      <c r="B341" s="20" t="s">
        <v>2820</v>
      </c>
      <c r="C341" s="20" t="s">
        <v>2822</v>
      </c>
      <c r="D341" s="23">
        <v>43372</v>
      </c>
      <c r="E341" s="20" t="s">
        <v>2823</v>
      </c>
      <c r="F341" s="20"/>
      <c r="G341" s="20" t="s">
        <v>2504</v>
      </c>
      <c r="H341" s="21">
        <v>116.29</v>
      </c>
      <c r="I341" s="118">
        <v>3</v>
      </c>
      <c r="J341" s="137"/>
    </row>
    <row r="342" spans="1:10" ht="12.75">
      <c r="A342" s="20" t="s">
        <v>2295</v>
      </c>
      <c r="B342" s="20" t="s">
        <v>2820</v>
      </c>
      <c r="C342" s="20" t="s">
        <v>2844</v>
      </c>
      <c r="D342" s="23">
        <v>43371</v>
      </c>
      <c r="E342" s="20" t="s">
        <v>2824</v>
      </c>
      <c r="F342" s="20" t="s">
        <v>2845</v>
      </c>
      <c r="G342" s="20" t="s">
        <v>2825</v>
      </c>
      <c r="H342" s="21">
        <v>100</v>
      </c>
      <c r="I342" s="118">
        <v>3</v>
      </c>
      <c r="J342" s="137"/>
    </row>
    <row r="343" spans="1:10" ht="12.75">
      <c r="A343" s="20" t="s">
        <v>2295</v>
      </c>
      <c r="B343" s="20" t="s">
        <v>2820</v>
      </c>
      <c r="C343" s="20" t="s">
        <v>2846</v>
      </c>
      <c r="D343" s="23">
        <v>43371</v>
      </c>
      <c r="E343" s="20" t="s">
        <v>2826</v>
      </c>
      <c r="F343" s="20" t="s">
        <v>2847</v>
      </c>
      <c r="G343" s="20" t="s">
        <v>2500</v>
      </c>
      <c r="H343" s="21">
        <v>33</v>
      </c>
      <c r="I343" s="118">
        <v>3</v>
      </c>
      <c r="J343" s="137"/>
    </row>
    <row r="344" spans="1:10" ht="22.5">
      <c r="A344" s="20" t="s">
        <v>2295</v>
      </c>
      <c r="B344" s="20" t="s">
        <v>2820</v>
      </c>
      <c r="C344" s="20" t="s">
        <v>2848</v>
      </c>
      <c r="D344" s="23">
        <v>43376</v>
      </c>
      <c r="E344" s="20" t="s">
        <v>2849</v>
      </c>
      <c r="F344" s="20" t="s">
        <v>2850</v>
      </c>
      <c r="G344" s="20" t="s">
        <v>2827</v>
      </c>
      <c r="H344" s="21">
        <v>34.72</v>
      </c>
      <c r="I344" s="118">
        <v>3</v>
      </c>
      <c r="J344" s="137"/>
    </row>
    <row r="345" spans="1:10" ht="12.75">
      <c r="A345" s="20" t="s">
        <v>2295</v>
      </c>
      <c r="B345" s="20" t="s">
        <v>2820</v>
      </c>
      <c r="C345" s="20" t="s">
        <v>2828</v>
      </c>
      <c r="D345" s="23">
        <v>43451</v>
      </c>
      <c r="E345" s="20" t="s">
        <v>2829</v>
      </c>
      <c r="F345" s="20"/>
      <c r="G345" s="20" t="s">
        <v>2688</v>
      </c>
      <c r="H345" s="21">
        <v>27.3</v>
      </c>
      <c r="I345" s="118">
        <v>4</v>
      </c>
      <c r="J345" s="137"/>
    </row>
    <row r="346" spans="1:10" ht="67.5">
      <c r="A346" s="20" t="s">
        <v>2295</v>
      </c>
      <c r="B346" s="20" t="s">
        <v>2830</v>
      </c>
      <c r="C346" s="20" t="s">
        <v>2852</v>
      </c>
      <c r="D346" s="23">
        <v>43451</v>
      </c>
      <c r="E346" s="20" t="s">
        <v>2831</v>
      </c>
      <c r="F346" s="20"/>
      <c r="G346" s="20" t="s">
        <v>2832</v>
      </c>
      <c r="H346" s="21">
        <v>14443</v>
      </c>
      <c r="I346" s="118">
        <v>2</v>
      </c>
      <c r="J346" s="137"/>
    </row>
    <row r="347" spans="1:10" ht="12.75">
      <c r="A347" s="20" t="s">
        <v>2295</v>
      </c>
      <c r="B347" s="20" t="s">
        <v>2851</v>
      </c>
      <c r="C347" s="20" t="s">
        <v>2853</v>
      </c>
      <c r="D347" s="23">
        <v>43453</v>
      </c>
      <c r="E347" s="20" t="s">
        <v>2854</v>
      </c>
      <c r="F347" s="20" t="s">
        <v>2855</v>
      </c>
      <c r="G347" s="20" t="s">
        <v>2856</v>
      </c>
      <c r="H347" s="21">
        <v>987</v>
      </c>
      <c r="I347" s="118">
        <v>3</v>
      </c>
      <c r="J347" s="137"/>
    </row>
    <row r="348" spans="1:10" ht="45">
      <c r="A348" s="20" t="s">
        <v>2295</v>
      </c>
      <c r="B348" s="20" t="s">
        <v>2857</v>
      </c>
      <c r="C348" s="20" t="s">
        <v>2858</v>
      </c>
      <c r="D348" s="23">
        <v>43453</v>
      </c>
      <c r="E348" s="20" t="s">
        <v>2877</v>
      </c>
      <c r="F348" s="20" t="s">
        <v>2859</v>
      </c>
      <c r="G348" s="20" t="s">
        <v>2802</v>
      </c>
      <c r="H348" s="21">
        <v>5212.1000000000004</v>
      </c>
      <c r="I348" s="118">
        <v>1</v>
      </c>
      <c r="J348" s="137"/>
    </row>
    <row r="349" spans="1:10" ht="67.5">
      <c r="A349" s="20" t="s">
        <v>2295</v>
      </c>
      <c r="B349" s="20" t="s">
        <v>2860</v>
      </c>
      <c r="C349" s="20" t="s">
        <v>2861</v>
      </c>
      <c r="D349" s="23">
        <v>43451</v>
      </c>
      <c r="E349" s="20" t="s">
        <v>2862</v>
      </c>
      <c r="F349" s="20" t="s">
        <v>2333</v>
      </c>
      <c r="G349" s="20" t="s">
        <v>2334</v>
      </c>
      <c r="H349" s="21">
        <v>6643.4</v>
      </c>
      <c r="I349" s="118">
        <v>1</v>
      </c>
      <c r="J349" s="137"/>
    </row>
    <row r="350" spans="1:10" ht="12.75">
      <c r="A350" s="20" t="s">
        <v>2295</v>
      </c>
      <c r="B350" s="20"/>
      <c r="C350" s="20"/>
      <c r="D350" s="23"/>
      <c r="E350" s="20" t="s">
        <v>2933</v>
      </c>
      <c r="F350" s="20"/>
      <c r="G350" s="20"/>
      <c r="H350" s="21"/>
      <c r="I350" s="118"/>
      <c r="J350" s="137"/>
    </row>
    <row r="351" spans="1:10" ht="22.5">
      <c r="A351" s="20" t="s">
        <v>2295</v>
      </c>
      <c r="B351" s="20" t="s">
        <v>2864</v>
      </c>
      <c r="C351" s="20" t="s">
        <v>2865</v>
      </c>
      <c r="D351" s="23">
        <v>43463</v>
      </c>
      <c r="E351" s="20" t="s">
        <v>2866</v>
      </c>
      <c r="F351" s="20" t="s">
        <v>2367</v>
      </c>
      <c r="G351" s="20" t="s">
        <v>2368</v>
      </c>
      <c r="H351" s="21">
        <v>150</v>
      </c>
      <c r="I351" s="118">
        <v>3</v>
      </c>
      <c r="J351" s="137"/>
    </row>
    <row r="352" spans="1:10" ht="22.5">
      <c r="A352" s="20" t="s">
        <v>2295</v>
      </c>
      <c r="B352" s="20" t="s">
        <v>2864</v>
      </c>
      <c r="C352" s="20" t="s">
        <v>2869</v>
      </c>
      <c r="D352" s="23">
        <v>43465</v>
      </c>
      <c r="E352" s="20" t="s">
        <v>2867</v>
      </c>
      <c r="F352" s="20"/>
      <c r="G352" s="20" t="s">
        <v>2868</v>
      </c>
      <c r="H352" s="21">
        <v>367.4</v>
      </c>
      <c r="I352" s="118">
        <v>3</v>
      </c>
      <c r="J352" s="137"/>
    </row>
    <row r="353" spans="1:10" ht="12.75">
      <c r="A353" s="20" t="s">
        <v>2295</v>
      </c>
      <c r="B353" s="20" t="s">
        <v>2864</v>
      </c>
      <c r="C353" s="20" t="s">
        <v>2870</v>
      </c>
      <c r="D353" s="23">
        <v>43463</v>
      </c>
      <c r="E353" s="20" t="s">
        <v>2871</v>
      </c>
      <c r="F353" s="20"/>
      <c r="G353" s="20" t="s">
        <v>2872</v>
      </c>
      <c r="H353" s="21">
        <v>174.6</v>
      </c>
      <c r="I353" s="118">
        <v>3</v>
      </c>
      <c r="J353" s="137"/>
    </row>
    <row r="354" spans="1:10" ht="22.5">
      <c r="A354" s="20" t="s">
        <v>2295</v>
      </c>
      <c r="B354" s="20" t="s">
        <v>2864</v>
      </c>
      <c r="C354" s="20" t="s">
        <v>2873</v>
      </c>
      <c r="D354" s="23">
        <v>43461</v>
      </c>
      <c r="E354" s="20" t="s">
        <v>2874</v>
      </c>
      <c r="F354" s="20" t="s">
        <v>2414</v>
      </c>
      <c r="G354" s="20" t="s">
        <v>2415</v>
      </c>
      <c r="H354" s="21">
        <v>18</v>
      </c>
      <c r="I354" s="118">
        <v>3</v>
      </c>
      <c r="J354" s="137"/>
    </row>
    <row r="355" spans="1:10" ht="56.25">
      <c r="A355" s="20" t="s">
        <v>2295</v>
      </c>
      <c r="B355" s="20" t="s">
        <v>2875</v>
      </c>
      <c r="C355" s="20" t="s">
        <v>2876</v>
      </c>
      <c r="D355" s="23">
        <v>43451</v>
      </c>
      <c r="E355" s="20" t="s">
        <v>2878</v>
      </c>
      <c r="F355" s="20" t="s">
        <v>2859</v>
      </c>
      <c r="G355" s="20" t="s">
        <v>2802</v>
      </c>
      <c r="H355" s="21">
        <v>2612.37</v>
      </c>
      <c r="I355" s="118">
        <v>1</v>
      </c>
      <c r="J355" s="137"/>
    </row>
    <row r="356" spans="1:10" ht="12.75">
      <c r="A356" s="20" t="s">
        <v>2295</v>
      </c>
      <c r="B356" s="20"/>
      <c r="C356" s="20"/>
      <c r="D356" s="23"/>
      <c r="E356" s="20" t="s">
        <v>2879</v>
      </c>
      <c r="F356" s="20"/>
      <c r="G356" s="20"/>
      <c r="H356" s="21"/>
      <c r="I356" s="118"/>
      <c r="J356" s="137"/>
    </row>
    <row r="357" spans="1:10" ht="22.5">
      <c r="A357" s="20" t="s">
        <v>2295</v>
      </c>
      <c r="B357" s="20" t="s">
        <v>2881</v>
      </c>
      <c r="C357" s="20" t="s">
        <v>2882</v>
      </c>
      <c r="D357" s="23">
        <v>43456</v>
      </c>
      <c r="E357" s="20" t="s">
        <v>2690</v>
      </c>
      <c r="F357" s="20"/>
      <c r="G357" s="20" t="s">
        <v>2688</v>
      </c>
      <c r="H357" s="21">
        <v>156.52000000000001</v>
      </c>
      <c r="I357" s="118">
        <v>4</v>
      </c>
      <c r="J357" s="137"/>
    </row>
    <row r="358" spans="1:10" ht="22.5">
      <c r="A358" s="20" t="s">
        <v>2295</v>
      </c>
      <c r="B358" s="20" t="s">
        <v>2881</v>
      </c>
      <c r="C358" s="20" t="s">
        <v>2883</v>
      </c>
      <c r="D358" s="23">
        <v>43454</v>
      </c>
      <c r="E358" s="20" t="s">
        <v>2884</v>
      </c>
      <c r="F358" s="20"/>
      <c r="G358" s="20" t="s">
        <v>2885</v>
      </c>
      <c r="H358" s="21">
        <v>26.82</v>
      </c>
      <c r="I358" s="118">
        <v>4</v>
      </c>
      <c r="J358" s="137"/>
    </row>
    <row r="359" spans="1:10" ht="12.75">
      <c r="A359" s="20" t="s">
        <v>2295</v>
      </c>
      <c r="B359" s="20" t="s">
        <v>2881</v>
      </c>
      <c r="C359" s="20" t="s">
        <v>2886</v>
      </c>
      <c r="D359" s="23">
        <v>43461</v>
      </c>
      <c r="E359" s="20" t="s">
        <v>2887</v>
      </c>
      <c r="F359" s="20"/>
      <c r="G359" s="20" t="s">
        <v>2688</v>
      </c>
      <c r="H359" s="21">
        <v>14.4</v>
      </c>
      <c r="I359" s="118">
        <v>4</v>
      </c>
      <c r="J359" s="137"/>
    </row>
    <row r="360" spans="1:10" ht="12.75">
      <c r="A360" s="20" t="s">
        <v>2295</v>
      </c>
      <c r="B360" s="20" t="s">
        <v>2888</v>
      </c>
      <c r="C360" s="20" t="s">
        <v>2889</v>
      </c>
      <c r="D360" s="23">
        <v>43461</v>
      </c>
      <c r="E360" s="20" t="s">
        <v>2890</v>
      </c>
      <c r="F360" s="20" t="s">
        <v>2395</v>
      </c>
      <c r="G360" s="20" t="s">
        <v>2891</v>
      </c>
      <c r="H360" s="21">
        <v>72</v>
      </c>
      <c r="I360" s="118">
        <v>4</v>
      </c>
      <c r="J360" s="137"/>
    </row>
    <row r="361" spans="1:10" ht="12.75">
      <c r="A361" s="20" t="s">
        <v>2295</v>
      </c>
      <c r="B361" s="20" t="s">
        <v>2894</v>
      </c>
      <c r="C361" s="20" t="s">
        <v>2893</v>
      </c>
      <c r="D361" s="23">
        <v>43465</v>
      </c>
      <c r="E361" s="20" t="s">
        <v>2345</v>
      </c>
      <c r="F361" s="20" t="s">
        <v>2299</v>
      </c>
      <c r="G361" s="20" t="s">
        <v>2300</v>
      </c>
      <c r="H361" s="21">
        <v>8.9</v>
      </c>
      <c r="I361" s="118">
        <v>4</v>
      </c>
      <c r="J361" s="137"/>
    </row>
    <row r="362" spans="1:10" ht="12.75">
      <c r="A362" s="20" t="s">
        <v>2295</v>
      </c>
      <c r="B362" s="20" t="s">
        <v>2894</v>
      </c>
      <c r="C362" s="20" t="s">
        <v>2893</v>
      </c>
      <c r="D362" s="23">
        <v>43465</v>
      </c>
      <c r="E362" s="20" t="s">
        <v>2435</v>
      </c>
      <c r="F362" s="20" t="s">
        <v>2299</v>
      </c>
      <c r="G362" s="20" t="s">
        <v>2300</v>
      </c>
      <c r="H362" s="21">
        <v>7.66</v>
      </c>
      <c r="I362" s="118">
        <v>4</v>
      </c>
      <c r="J362" s="137"/>
    </row>
    <row r="363" spans="1:10" ht="56.25">
      <c r="A363" s="20" t="s">
        <v>2295</v>
      </c>
      <c r="B363" s="20" t="s">
        <v>2892</v>
      </c>
      <c r="C363" s="20" t="s">
        <v>2893</v>
      </c>
      <c r="D363" s="23">
        <v>43455</v>
      </c>
      <c r="E363" s="20" t="s">
        <v>2666</v>
      </c>
      <c r="F363" s="20" t="s">
        <v>151</v>
      </c>
      <c r="G363" s="20" t="s">
        <v>2303</v>
      </c>
      <c r="H363" s="21">
        <v>973.31</v>
      </c>
      <c r="I363" s="118">
        <v>3</v>
      </c>
      <c r="J363" s="137"/>
    </row>
    <row r="364" spans="1:10" ht="22.5">
      <c r="A364" s="20" t="s">
        <v>2295</v>
      </c>
      <c r="B364" s="20" t="s">
        <v>2892</v>
      </c>
      <c r="C364" s="20" t="s">
        <v>2893</v>
      </c>
      <c r="D364" s="23">
        <v>43455</v>
      </c>
      <c r="E364" s="20" t="s">
        <v>2736</v>
      </c>
      <c r="F364" s="20" t="s">
        <v>151</v>
      </c>
      <c r="G364" s="20" t="s">
        <v>2303</v>
      </c>
      <c r="H364" s="21">
        <v>432.64</v>
      </c>
      <c r="I364" s="118">
        <v>4</v>
      </c>
      <c r="J364" s="137"/>
    </row>
    <row r="365" spans="1:10" ht="22.5">
      <c r="A365" s="20" t="s">
        <v>2295</v>
      </c>
      <c r="B365" s="20" t="s">
        <v>2892</v>
      </c>
      <c r="C365" s="20" t="s">
        <v>2893</v>
      </c>
      <c r="D365" s="23">
        <v>43455</v>
      </c>
      <c r="E365" s="20" t="s">
        <v>2737</v>
      </c>
      <c r="F365" s="20" t="s">
        <v>151</v>
      </c>
      <c r="G365" s="20" t="s">
        <v>2306</v>
      </c>
      <c r="H365" s="21">
        <v>155.72999999999999</v>
      </c>
      <c r="I365" s="118">
        <v>4</v>
      </c>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ht="12.75">
      <c r="A4487" s="20"/>
      <c r="B4487" s="20"/>
      <c r="C4487" s="20"/>
      <c r="D4487" s="23"/>
      <c r="E4487" s="20"/>
      <c r="F4487" s="20"/>
      <c r="G4487" s="20"/>
      <c r="H4487" s="21"/>
      <c r="I4487" s="118"/>
      <c r="J4487" s="137"/>
    </row>
    <row r="4488" spans="1:10" ht="12.75">
      <c r="A4488" s="20"/>
      <c r="B4488" s="20"/>
      <c r="C4488" s="20"/>
      <c r="D4488" s="23"/>
      <c r="E4488" s="20"/>
      <c r="F4488" s="20"/>
      <c r="G4488" s="20"/>
      <c r="H4488" s="21"/>
      <c r="I4488" s="118"/>
      <c r="J4488" s="137"/>
    </row>
    <row r="4489" spans="1:10" ht="12.75">
      <c r="A4489" s="20"/>
      <c r="B4489" s="20"/>
      <c r="C4489" s="20"/>
      <c r="D4489" s="23"/>
      <c r="E4489" s="20"/>
      <c r="F4489" s="20"/>
      <c r="G4489" s="20"/>
      <c r="H4489" s="21"/>
      <c r="I4489" s="118"/>
      <c r="J4489" s="137"/>
    </row>
    <row r="4490" spans="1:10" ht="12.75">
      <c r="A4490" s="20"/>
      <c r="B4490" s="20"/>
      <c r="C4490" s="20"/>
      <c r="D4490" s="23"/>
      <c r="E4490" s="20"/>
      <c r="F4490" s="20"/>
      <c r="G4490" s="20"/>
      <c r="H4490" s="21"/>
      <c r="I4490" s="118"/>
      <c r="J4490" s="137"/>
    </row>
    <row r="4491" spans="1:10" ht="12.75">
      <c r="A4491" s="20"/>
      <c r="B4491" s="20"/>
      <c r="C4491" s="20"/>
      <c r="D4491" s="23"/>
      <c r="E4491" s="20"/>
      <c r="F4491" s="20"/>
      <c r="G4491" s="20"/>
      <c r="H4491" s="21"/>
      <c r="I4491" s="118"/>
      <c r="J4491" s="137"/>
    </row>
    <row r="4492" spans="1:10" ht="12.75">
      <c r="A4492" s="20"/>
      <c r="B4492" s="20"/>
      <c r="C4492" s="20"/>
      <c r="D4492" s="23"/>
      <c r="E4492" s="20"/>
      <c r="F4492" s="20"/>
      <c r="G4492" s="20"/>
      <c r="H4492" s="21"/>
      <c r="I4492" s="118"/>
      <c r="J4492" s="137"/>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row r="5001" spans="1:9">
      <c r="A5001" s="20"/>
      <c r="B5001" s="20"/>
      <c r="C5001" s="20"/>
      <c r="D5001" s="23"/>
      <c r="E5001" s="20"/>
      <c r="F5001" s="20"/>
      <c r="G5001" s="20"/>
      <c r="H5001" s="21"/>
      <c r="I5001" s="118"/>
    </row>
    <row r="5002" spans="1:9">
      <c r="A5002" s="20"/>
      <c r="B5002" s="20"/>
      <c r="C5002" s="20"/>
      <c r="D5002" s="23"/>
      <c r="E5002" s="20"/>
      <c r="F5002" s="20"/>
      <c r="G5002" s="20"/>
      <c r="H5002" s="21"/>
      <c r="I5002" s="118"/>
    </row>
    <row r="5003" spans="1:9">
      <c r="A5003" s="20"/>
      <c r="B5003" s="20"/>
      <c r="C5003" s="20"/>
      <c r="D5003" s="23"/>
      <c r="E5003" s="20"/>
      <c r="F5003" s="20"/>
      <c r="G5003" s="20"/>
      <c r="H5003" s="21"/>
      <c r="I5003" s="118"/>
    </row>
    <row r="5004" spans="1:9">
      <c r="A5004" s="20"/>
      <c r="B5004" s="20"/>
      <c r="C5004" s="20"/>
      <c r="D5004" s="23"/>
      <c r="E5004" s="20"/>
      <c r="F5004" s="20"/>
      <c r="G5004" s="20"/>
      <c r="H5004" s="21"/>
      <c r="I5004" s="118"/>
    </row>
    <row r="5005" spans="1:9">
      <c r="A5005" s="20"/>
      <c r="B5005" s="20"/>
      <c r="C5005" s="20"/>
      <c r="D5005" s="23"/>
      <c r="E5005" s="20"/>
      <c r="F5005" s="20"/>
      <c r="G5005" s="20"/>
      <c r="H5005" s="21"/>
      <c r="I5005" s="118"/>
    </row>
    <row r="5006" spans="1:9">
      <c r="A5006" s="20"/>
      <c r="B5006" s="20"/>
      <c r="C5006" s="20"/>
      <c r="D5006" s="23"/>
      <c r="E5006" s="20"/>
      <c r="F5006" s="20"/>
      <c r="G5006" s="20"/>
      <c r="H5006" s="21"/>
      <c r="I5006" s="118"/>
    </row>
  </sheetData>
  <mergeCells count="5">
    <mergeCell ref="A105:I105"/>
    <mergeCell ref="A100:G100"/>
    <mergeCell ref="H101:I101"/>
    <mergeCell ref="H100:I100"/>
    <mergeCell ref="A101:G101"/>
  </mergeCells>
  <conditionalFormatting sqref="A107:I5006">
    <cfRule type="expression" dxfId="383" priority="387" stopIfTrue="1">
      <formula>$A107&lt;&gt;""</formula>
    </cfRule>
  </conditionalFormatting>
  <conditionalFormatting sqref="E1370:G1370 E1260:F1260 E1262:G1266">
    <cfRule type="expression" dxfId="382" priority="386" stopIfTrue="1">
      <formula>$A1260&lt;&gt;""</formula>
    </cfRule>
  </conditionalFormatting>
  <conditionalFormatting sqref="B4353:C4355">
    <cfRule type="expression" dxfId="381" priority="385" stopIfTrue="1">
      <formula>$A4353&lt;&gt;""</formula>
    </cfRule>
  </conditionalFormatting>
  <conditionalFormatting sqref="E4353:G4355 I4353:I4355">
    <cfRule type="expression" dxfId="380" priority="384" stopIfTrue="1">
      <formula>$A4353&lt;&gt;""</formula>
    </cfRule>
  </conditionalFormatting>
  <conditionalFormatting sqref="A4353:A4355">
    <cfRule type="expression" dxfId="379" priority="383" stopIfTrue="1">
      <formula>$A4353&lt;&gt;""</formula>
    </cfRule>
  </conditionalFormatting>
  <conditionalFormatting sqref="D1662:D4380">
    <cfRule type="expression" dxfId="378" priority="382" stopIfTrue="1">
      <formula>$A1662&lt;&gt;""</formula>
    </cfRule>
  </conditionalFormatting>
  <conditionalFormatting sqref="D4353:D4355">
    <cfRule type="expression" dxfId="377" priority="381" stopIfTrue="1">
      <formula>$A4353&lt;&gt;""</formula>
    </cfRule>
  </conditionalFormatting>
  <conditionalFormatting sqref="H4353:H4355">
    <cfRule type="expression" dxfId="376" priority="380" stopIfTrue="1">
      <formula>$A4353&lt;&gt;""</formula>
    </cfRule>
  </conditionalFormatting>
  <conditionalFormatting sqref="E1056:G1058 B1164:C1166 E1164:I1166 I1143:I1163 A1056:C1058 A1061:C1062 E1061:G1062">
    <cfRule type="expression" dxfId="375" priority="379" stopIfTrue="1">
      <formula>$A1056&lt;&gt;""</formula>
    </cfRule>
  </conditionalFormatting>
  <conditionalFormatting sqref="B1137:C1137">
    <cfRule type="expression" dxfId="374" priority="378" stopIfTrue="1">
      <formula>$A1137&lt;&gt;""</formula>
    </cfRule>
  </conditionalFormatting>
  <conditionalFormatting sqref="E1137:G1137">
    <cfRule type="expression" dxfId="373" priority="377" stopIfTrue="1">
      <formula>$A1137&lt;&gt;""</formula>
    </cfRule>
  </conditionalFormatting>
  <conditionalFormatting sqref="B151:C159 E151:I159">
    <cfRule type="expression" dxfId="372" priority="375" stopIfTrue="1">
      <formula>$A151&lt;&gt;""</formula>
    </cfRule>
  </conditionalFormatting>
  <conditionalFormatting sqref="H1168:I1168">
    <cfRule type="expression" dxfId="371" priority="374" stopIfTrue="1">
      <formula>$A1168&lt;&gt;""</formula>
    </cfRule>
  </conditionalFormatting>
  <conditionalFormatting sqref="G229">
    <cfRule type="expression" dxfId="370" priority="371" stopIfTrue="1">
      <formula>$A229&lt;&gt;""</formula>
    </cfRule>
  </conditionalFormatting>
  <conditionalFormatting sqref="E1168:G1168">
    <cfRule type="expression" dxfId="369" priority="370" stopIfTrue="1">
      <formula>$A1168&lt;&gt;""</formula>
    </cfRule>
  </conditionalFormatting>
  <conditionalFormatting sqref="D1139:D1142">
    <cfRule type="expression" dxfId="368" priority="369" stopIfTrue="1">
      <formula>$A1139&lt;&gt;""</formula>
    </cfRule>
  </conditionalFormatting>
  <conditionalFormatting sqref="G1139:G1142">
    <cfRule type="expression" dxfId="367" priority="368" stopIfTrue="1">
      <formula>$A1139&lt;&gt;""</formula>
    </cfRule>
  </conditionalFormatting>
  <conditionalFormatting sqref="E1139:F1142">
    <cfRule type="expression" dxfId="366" priority="367" stopIfTrue="1">
      <formula>$A1139&lt;&gt;""</formula>
    </cfRule>
  </conditionalFormatting>
  <conditionalFormatting sqref="B1139:C1142">
    <cfRule type="expression" dxfId="365" priority="366" stopIfTrue="1">
      <formula>$A1139&lt;&gt;""</formula>
    </cfRule>
  </conditionalFormatting>
  <conditionalFormatting sqref="D1309:D1312 D1322:D1332 D1315:D1320">
    <cfRule type="expression" dxfId="364" priority="365" stopIfTrue="1">
      <formula>$A1309&lt;&gt;""</formula>
    </cfRule>
  </conditionalFormatting>
  <conditionalFormatting sqref="G1309:G1312 G1322:G1332 G1315:G1320">
    <cfRule type="expression" dxfId="363" priority="364" stopIfTrue="1">
      <formula>$A1309&lt;&gt;""</formula>
    </cfRule>
  </conditionalFormatting>
  <conditionalFormatting sqref="E1309:F1312 E1322:F1332 E1315:F1320">
    <cfRule type="expression" dxfId="362" priority="363" stopIfTrue="1">
      <formula>$A1309&lt;&gt;""</formula>
    </cfRule>
  </conditionalFormatting>
  <conditionalFormatting sqref="B1309:C1312 B1322:C1332 B1315:C1320">
    <cfRule type="expression" dxfId="361" priority="362" stopIfTrue="1">
      <formula>$A1309&lt;&gt;""</formula>
    </cfRule>
  </conditionalFormatting>
  <conditionalFormatting sqref="D1169">
    <cfRule type="expression" dxfId="360" priority="361" stopIfTrue="1">
      <formula>$A1169&lt;&gt;""</formula>
    </cfRule>
  </conditionalFormatting>
  <conditionalFormatting sqref="E1169:G1169">
    <cfRule type="expression" dxfId="359" priority="360" stopIfTrue="1">
      <formula>$A1169&lt;&gt;""</formula>
    </cfRule>
  </conditionalFormatting>
  <conditionalFormatting sqref="B1169:C1169">
    <cfRule type="expression" dxfId="358" priority="359" stopIfTrue="1">
      <formula>$A1169&lt;&gt;""</formula>
    </cfRule>
  </conditionalFormatting>
  <conditionalFormatting sqref="B417:H426">
    <cfRule type="expression" dxfId="357" priority="358" stopIfTrue="1">
      <formula>$A417&lt;&gt;""</formula>
    </cfRule>
  </conditionalFormatting>
  <conditionalFormatting sqref="B243:H243 B244:D248">
    <cfRule type="expression" dxfId="356" priority="357" stopIfTrue="1">
      <formula>$A243&lt;&gt;""</formula>
    </cfRule>
  </conditionalFormatting>
  <conditionalFormatting sqref="E1371:F1373">
    <cfRule type="expression" dxfId="355" priority="354" stopIfTrue="1">
      <formula>$A1371&lt;&gt;""</formula>
    </cfRule>
  </conditionalFormatting>
  <conditionalFormatting sqref="D1371:D1373">
    <cfRule type="expression" dxfId="354" priority="356" stopIfTrue="1">
      <formula>$A1371&lt;&gt;""</formula>
    </cfRule>
  </conditionalFormatting>
  <conditionalFormatting sqref="G1371:G1373">
    <cfRule type="expression" dxfId="353" priority="355" stopIfTrue="1">
      <formula>$A1371&lt;&gt;""</formula>
    </cfRule>
  </conditionalFormatting>
  <conditionalFormatting sqref="B651:H651">
    <cfRule type="expression" dxfId="352" priority="353" stopIfTrue="1">
      <formula>$A651&lt;&gt;""</formula>
    </cfRule>
  </conditionalFormatting>
  <conditionalFormatting sqref="H1460:H1464">
    <cfRule type="expression" dxfId="351" priority="352" stopIfTrue="1">
      <formula>$A1460&lt;&gt;""</formula>
    </cfRule>
  </conditionalFormatting>
  <conditionalFormatting sqref="D1460:D1464">
    <cfRule type="expression" dxfId="350" priority="351" stopIfTrue="1">
      <formula>$A1460&lt;&gt;""</formula>
    </cfRule>
  </conditionalFormatting>
  <conditionalFormatting sqref="G1460:G1464">
    <cfRule type="expression" dxfId="349" priority="350" stopIfTrue="1">
      <formula>$A1460&lt;&gt;""</formula>
    </cfRule>
  </conditionalFormatting>
  <conditionalFormatting sqref="E1460:F1464">
    <cfRule type="expression" dxfId="348" priority="349" stopIfTrue="1">
      <formula>$A1460&lt;&gt;""</formula>
    </cfRule>
  </conditionalFormatting>
  <conditionalFormatting sqref="B1460:C1464">
    <cfRule type="expression" dxfId="347" priority="348" stopIfTrue="1">
      <formula>$A1460&lt;&gt;""</formula>
    </cfRule>
  </conditionalFormatting>
  <conditionalFormatting sqref="E171:H173 E174:F175 H174:H175">
    <cfRule type="expression" dxfId="346" priority="347" stopIfTrue="1">
      <formula>$A171&lt;&gt;""</formula>
    </cfRule>
  </conditionalFormatting>
  <conditionalFormatting sqref="G244:H247">
    <cfRule type="expression" dxfId="345" priority="346" stopIfTrue="1">
      <formula>$A244&lt;&gt;""</formula>
    </cfRule>
  </conditionalFormatting>
  <conditionalFormatting sqref="E244:F247">
    <cfRule type="expression" dxfId="344" priority="345" stopIfTrue="1">
      <formula>$A244&lt;&gt;""</formula>
    </cfRule>
  </conditionalFormatting>
  <conditionalFormatting sqref="G174:G175">
    <cfRule type="expression" dxfId="343" priority="344" stopIfTrue="1">
      <formula>$A174&lt;&gt;""</formula>
    </cfRule>
  </conditionalFormatting>
  <conditionalFormatting sqref="B176:H190 H191:H228 B191:D228">
    <cfRule type="expression" dxfId="342" priority="343" stopIfTrue="1">
      <formula>$A176&lt;&gt;""</formula>
    </cfRule>
  </conditionalFormatting>
  <conditionalFormatting sqref="H1145:H1146">
    <cfRule type="expression" dxfId="341" priority="342" stopIfTrue="1">
      <formula>$A1145&lt;&gt;""</formula>
    </cfRule>
  </conditionalFormatting>
  <conditionalFormatting sqref="B1174:G1174">
    <cfRule type="expression" dxfId="340" priority="341" stopIfTrue="1">
      <formula>$A1174&lt;&gt;""</formula>
    </cfRule>
  </conditionalFormatting>
  <conditionalFormatting sqref="D1145:D1146">
    <cfRule type="expression" dxfId="339" priority="340" stopIfTrue="1">
      <formula>$A1145&lt;&gt;""</formula>
    </cfRule>
  </conditionalFormatting>
  <conditionalFormatting sqref="B1145:C1146">
    <cfRule type="expression" dxfId="338" priority="339" stopIfTrue="1">
      <formula>$A1145&lt;&gt;""</formula>
    </cfRule>
  </conditionalFormatting>
  <conditionalFormatting sqref="G1145:G1146">
    <cfRule type="expression" dxfId="337" priority="338" stopIfTrue="1">
      <formula>$A1145&lt;&gt;""</formula>
    </cfRule>
  </conditionalFormatting>
  <conditionalFormatting sqref="E1145:F1146">
    <cfRule type="expression" dxfId="336" priority="337" stopIfTrue="1">
      <formula>$A1145&lt;&gt;""</formula>
    </cfRule>
  </conditionalFormatting>
  <conditionalFormatting sqref="D1376:D1377 H1376:H1382">
    <cfRule type="expression" dxfId="335" priority="332" stopIfTrue="1">
      <formula>$A1376&lt;&gt;""</formula>
    </cfRule>
  </conditionalFormatting>
  <conditionalFormatting sqref="D1147 H1147:H1154 D1150">
    <cfRule type="expression" dxfId="334" priority="336" stopIfTrue="1">
      <formula>$A1147&lt;&gt;""</formula>
    </cfRule>
  </conditionalFormatting>
  <conditionalFormatting sqref="G1376:G1382">
    <cfRule type="expression" dxfId="333" priority="331" stopIfTrue="1">
      <formula>$A1376&lt;&gt;""</formula>
    </cfRule>
  </conditionalFormatting>
  <conditionalFormatting sqref="G1147 G1150">
    <cfRule type="expression" dxfId="332" priority="335" stopIfTrue="1">
      <formula>$A1147&lt;&gt;""</formula>
    </cfRule>
  </conditionalFormatting>
  <conditionalFormatting sqref="E1147:F1147 E1150:F1150">
    <cfRule type="expression" dxfId="331" priority="334" stopIfTrue="1">
      <formula>$A1147&lt;&gt;""</formula>
    </cfRule>
  </conditionalFormatting>
  <conditionalFormatting sqref="B1147:C1147 B1150:C1150">
    <cfRule type="expression" dxfId="330" priority="333" stopIfTrue="1">
      <formula>$A1147&lt;&gt;""</formula>
    </cfRule>
  </conditionalFormatting>
  <conditionalFormatting sqref="B1376:C1377">
    <cfRule type="expression" dxfId="329" priority="330" stopIfTrue="1">
      <formula>$A1376&lt;&gt;""</formula>
    </cfRule>
  </conditionalFormatting>
  <conditionalFormatting sqref="E1376:F1382">
    <cfRule type="expression" dxfId="328" priority="329" stopIfTrue="1">
      <formula>$A1376&lt;&gt;""</formula>
    </cfRule>
  </conditionalFormatting>
  <conditionalFormatting sqref="B1059:G1059">
    <cfRule type="expression" dxfId="327" priority="328" stopIfTrue="1">
      <formula>$A1059&lt;&gt;""</formula>
    </cfRule>
  </conditionalFormatting>
  <conditionalFormatting sqref="B1175:G1175 B1178:G1182">
    <cfRule type="expression" dxfId="326" priority="327" stopIfTrue="1">
      <formula>$A1175&lt;&gt;""</formula>
    </cfRule>
  </conditionalFormatting>
  <conditionalFormatting sqref="E482:G483 G481">
    <cfRule type="expression" dxfId="325" priority="326" stopIfTrue="1">
      <formula>$A481&lt;&gt;""</formula>
    </cfRule>
  </conditionalFormatting>
  <conditionalFormatting sqref="D481:D483">
    <cfRule type="expression" dxfId="324" priority="325" stopIfTrue="1">
      <formula>$A481&lt;&gt;""</formula>
    </cfRule>
  </conditionalFormatting>
  <conditionalFormatting sqref="B481:C483">
    <cfRule type="expression" dxfId="323" priority="324" stopIfTrue="1">
      <formula>$A481&lt;&gt;""</formula>
    </cfRule>
  </conditionalFormatting>
  <conditionalFormatting sqref="D1459">
    <cfRule type="expression" dxfId="322" priority="323" stopIfTrue="1">
      <formula>$A1459&lt;&gt;""</formula>
    </cfRule>
  </conditionalFormatting>
  <conditionalFormatting sqref="G1459">
    <cfRule type="expression" dxfId="321" priority="322" stopIfTrue="1">
      <formula>$A1459&lt;&gt;""</formula>
    </cfRule>
  </conditionalFormatting>
  <conditionalFormatting sqref="E1459:F1459">
    <cfRule type="expression" dxfId="320" priority="321" stopIfTrue="1">
      <formula>$A1459&lt;&gt;""</formula>
    </cfRule>
  </conditionalFormatting>
  <conditionalFormatting sqref="B1459:C1459">
    <cfRule type="expression" dxfId="319" priority="320" stopIfTrue="1">
      <formula>$A1459&lt;&gt;""</formula>
    </cfRule>
  </conditionalFormatting>
  <conditionalFormatting sqref="B463:G464">
    <cfRule type="expression" dxfId="318" priority="319" stopIfTrue="1">
      <formula>$A463&lt;&gt;""</formula>
    </cfRule>
  </conditionalFormatting>
  <conditionalFormatting sqref="D1171 D1173">
    <cfRule type="expression" dxfId="317" priority="318" stopIfTrue="1">
      <formula>$A1171&lt;&gt;""</formula>
    </cfRule>
  </conditionalFormatting>
  <conditionalFormatting sqref="B1171:C1171 E1171:H1171 E1173:H1173 B1173:C1173">
    <cfRule type="expression" dxfId="316" priority="317" stopIfTrue="1">
      <formula>$A1171&lt;&gt;""</formula>
    </cfRule>
  </conditionalFormatting>
  <conditionalFormatting sqref="B1088:G1088">
    <cfRule type="expression" dxfId="315" priority="316" stopIfTrue="1">
      <formula>$A1088&lt;&gt;""</formula>
    </cfRule>
  </conditionalFormatting>
  <conditionalFormatting sqref="H1060">
    <cfRule type="expression" dxfId="314" priority="315" stopIfTrue="1">
      <formula>$A1060&lt;&gt;""</formula>
    </cfRule>
  </conditionalFormatting>
  <conditionalFormatting sqref="B1060:G1060">
    <cfRule type="expression" dxfId="313" priority="314" stopIfTrue="1">
      <formula>$A1060&lt;&gt;""</formula>
    </cfRule>
  </conditionalFormatting>
  <conditionalFormatting sqref="H1296:H1303 H1306:H1307">
    <cfRule type="expression" dxfId="312" priority="313" stopIfTrue="1">
      <formula>$A1296&lt;&gt;""</formula>
    </cfRule>
  </conditionalFormatting>
  <conditionalFormatting sqref="E1306:F1307 E1299:F1303">
    <cfRule type="expression" dxfId="311" priority="312" stopIfTrue="1">
      <formula>$A1299&lt;&gt;""</formula>
    </cfRule>
  </conditionalFormatting>
  <conditionalFormatting sqref="B1296:D1296">
    <cfRule type="expression" dxfId="310" priority="311" stopIfTrue="1">
      <formula>$A1296&lt;&gt;""</formula>
    </cfRule>
  </conditionalFormatting>
  <conditionalFormatting sqref="E1296:G1296 G1306:G1307 G1299:G1303">
    <cfRule type="expression" dxfId="309" priority="310" stopIfTrue="1">
      <formula>$A1296&lt;&gt;""</formula>
    </cfRule>
  </conditionalFormatting>
  <conditionalFormatting sqref="D1299:D1303 D1306:D1307">
    <cfRule type="expression" dxfId="308" priority="309" stopIfTrue="1">
      <formula>$A1299&lt;&gt;""</formula>
    </cfRule>
  </conditionalFormatting>
  <conditionalFormatting sqref="B1299:C1303 B1306:C1307">
    <cfRule type="expression" dxfId="307" priority="308" stopIfTrue="1">
      <formula>$A1299&lt;&gt;""</formula>
    </cfRule>
  </conditionalFormatting>
  <conditionalFormatting sqref="D1367 H1367:H1369">
    <cfRule type="expression" dxfId="306" priority="307" stopIfTrue="1">
      <formula>$A1367&lt;&gt;""</formula>
    </cfRule>
  </conditionalFormatting>
  <conditionalFormatting sqref="G1367">
    <cfRule type="expression" dxfId="305" priority="306" stopIfTrue="1">
      <formula>$A1367&lt;&gt;""</formula>
    </cfRule>
  </conditionalFormatting>
  <conditionalFormatting sqref="B1367:C1367">
    <cfRule type="expression" dxfId="304" priority="305" stopIfTrue="1">
      <formula>$A1367&lt;&gt;""</formula>
    </cfRule>
  </conditionalFormatting>
  <conditionalFormatting sqref="E1367:F1367">
    <cfRule type="expression" dxfId="303" priority="304" stopIfTrue="1">
      <formula>$A1367&lt;&gt;""</formula>
    </cfRule>
  </conditionalFormatting>
  <conditionalFormatting sqref="B1172:H1172">
    <cfRule type="expression" dxfId="302" priority="303" stopIfTrue="1">
      <formula>$A1172&lt;&gt;""</formula>
    </cfRule>
  </conditionalFormatting>
  <conditionalFormatting sqref="H1167">
    <cfRule type="expression" dxfId="301" priority="302" stopIfTrue="1">
      <formula>$A1167&lt;&gt;""</formula>
    </cfRule>
  </conditionalFormatting>
  <conditionalFormatting sqref="D1167">
    <cfRule type="expression" dxfId="300" priority="301" stopIfTrue="1">
      <formula>$A1167&lt;&gt;""</formula>
    </cfRule>
  </conditionalFormatting>
  <conditionalFormatting sqref="E1167:G1167">
    <cfRule type="expression" dxfId="299" priority="300" stopIfTrue="1">
      <formula>$A1167&lt;&gt;""</formula>
    </cfRule>
  </conditionalFormatting>
  <conditionalFormatting sqref="B1167:C1167">
    <cfRule type="expression" dxfId="298" priority="299" stopIfTrue="1">
      <formula>$A1167&lt;&gt;""</formula>
    </cfRule>
  </conditionalFormatting>
  <conditionalFormatting sqref="H1412">
    <cfRule type="expression" dxfId="297" priority="298" stopIfTrue="1">
      <formula>$A1412&lt;&gt;""</formula>
    </cfRule>
  </conditionalFormatting>
  <conditionalFormatting sqref="E1412:G1412">
    <cfRule type="expression" dxfId="296" priority="297" stopIfTrue="1">
      <formula>$A1412&lt;&gt;""</formula>
    </cfRule>
  </conditionalFormatting>
  <conditionalFormatting sqref="D1412">
    <cfRule type="expression" dxfId="295" priority="296" stopIfTrue="1">
      <formula>$A1412&lt;&gt;""</formula>
    </cfRule>
  </conditionalFormatting>
  <conditionalFormatting sqref="B1412:C1412">
    <cfRule type="expression" dxfId="294" priority="295" stopIfTrue="1">
      <formula>$A1412&lt;&gt;""</formula>
    </cfRule>
  </conditionalFormatting>
  <conditionalFormatting sqref="H1416:H1417 B1416:D1417">
    <cfRule type="expression" dxfId="293" priority="294" stopIfTrue="1">
      <formula>$A1416&lt;&gt;""</formula>
    </cfRule>
  </conditionalFormatting>
  <conditionalFormatting sqref="E1416:G1417">
    <cfRule type="expression" dxfId="292" priority="293" stopIfTrue="1">
      <formula>$A1416&lt;&gt;""</formula>
    </cfRule>
  </conditionalFormatting>
  <conditionalFormatting sqref="H1170">
    <cfRule type="expression" dxfId="291" priority="292" stopIfTrue="1">
      <formula>$A1170&lt;&gt;""</formula>
    </cfRule>
  </conditionalFormatting>
  <conditionalFormatting sqref="B1170:G1170">
    <cfRule type="expression" dxfId="290" priority="291" stopIfTrue="1">
      <formula>$A1170&lt;&gt;""</formula>
    </cfRule>
  </conditionalFormatting>
  <conditionalFormatting sqref="G495 B484:G489">
    <cfRule type="expression" dxfId="289" priority="290" stopIfTrue="1">
      <formula>$A484&lt;&gt;""</formula>
    </cfRule>
  </conditionalFormatting>
  <conditionalFormatting sqref="G1260">
    <cfRule type="expression" dxfId="288" priority="289" stopIfTrue="1">
      <formula>$A1260&lt;&gt;""</formula>
    </cfRule>
  </conditionalFormatting>
  <conditionalFormatting sqref="E1120:F1120">
    <cfRule type="expression" dxfId="287" priority="288" stopIfTrue="1">
      <formula>$A1120&lt;&gt;""</formula>
    </cfRule>
  </conditionalFormatting>
  <conditionalFormatting sqref="D1120">
    <cfRule type="expression" dxfId="286" priority="287" stopIfTrue="1">
      <formula>$A1120&lt;&gt;""</formula>
    </cfRule>
  </conditionalFormatting>
  <conditionalFormatting sqref="B1120:C1120">
    <cfRule type="expression" dxfId="285" priority="286" stopIfTrue="1">
      <formula>$A1120&lt;&gt;""</formula>
    </cfRule>
  </conditionalFormatting>
  <conditionalFormatting sqref="D1378:D1382">
    <cfRule type="expression" dxfId="284" priority="285" stopIfTrue="1">
      <formula>$A1378&lt;&gt;""</formula>
    </cfRule>
  </conditionalFormatting>
  <conditionalFormatting sqref="B1378:C1382">
    <cfRule type="expression" dxfId="283" priority="284" stopIfTrue="1">
      <formula>$A1378&lt;&gt;""</formula>
    </cfRule>
  </conditionalFormatting>
  <conditionalFormatting sqref="G1151:G1154">
    <cfRule type="expression" dxfId="282" priority="283" stopIfTrue="1">
      <formula>$A1151&lt;&gt;""</formula>
    </cfRule>
  </conditionalFormatting>
  <conditionalFormatting sqref="D1151:D1154">
    <cfRule type="expression" dxfId="281" priority="282" stopIfTrue="1">
      <formula>$A1151&lt;&gt;""</formula>
    </cfRule>
  </conditionalFormatting>
  <conditionalFormatting sqref="E1151:F1154">
    <cfRule type="expression" dxfId="280" priority="281" stopIfTrue="1">
      <formula>$A1151&lt;&gt;""</formula>
    </cfRule>
  </conditionalFormatting>
  <conditionalFormatting sqref="B1151:C1154">
    <cfRule type="expression" dxfId="279" priority="280" stopIfTrue="1">
      <formula>$A1151&lt;&gt;""</formula>
    </cfRule>
  </conditionalFormatting>
  <conditionalFormatting sqref="D1138">
    <cfRule type="expression" dxfId="278" priority="279" stopIfTrue="1">
      <formula>$A1138&lt;&gt;""</formula>
    </cfRule>
  </conditionalFormatting>
  <conditionalFormatting sqref="G1138">
    <cfRule type="expression" dxfId="277" priority="278" stopIfTrue="1">
      <formula>$A1138&lt;&gt;""</formula>
    </cfRule>
  </conditionalFormatting>
  <conditionalFormatting sqref="E1138:F1138">
    <cfRule type="expression" dxfId="276" priority="277" stopIfTrue="1">
      <formula>$A1138&lt;&gt;""</formula>
    </cfRule>
  </conditionalFormatting>
  <conditionalFormatting sqref="B1138:C1138">
    <cfRule type="expression" dxfId="275" priority="276" stopIfTrue="1">
      <formula>$A1138&lt;&gt;""</formula>
    </cfRule>
  </conditionalFormatting>
  <conditionalFormatting sqref="H1366">
    <cfRule type="expression" dxfId="274" priority="275" stopIfTrue="1">
      <formula>$A1366&lt;&gt;""</formula>
    </cfRule>
  </conditionalFormatting>
  <conditionalFormatting sqref="D1366">
    <cfRule type="expression" dxfId="273" priority="274" stopIfTrue="1">
      <formula>$A1366&lt;&gt;""</formula>
    </cfRule>
  </conditionalFormatting>
  <conditionalFormatting sqref="G1366">
    <cfRule type="expression" dxfId="272" priority="273" stopIfTrue="1">
      <formula>$A1366&lt;&gt;""</formula>
    </cfRule>
  </conditionalFormatting>
  <conditionalFormatting sqref="E1366:F1366">
    <cfRule type="expression" dxfId="271" priority="272" stopIfTrue="1">
      <formula>$A1366&lt;&gt;""</formula>
    </cfRule>
  </conditionalFormatting>
  <conditionalFormatting sqref="B1366:C1366">
    <cfRule type="expression" dxfId="270" priority="271" stopIfTrue="1">
      <formula>$A1366&lt;&gt;""</formula>
    </cfRule>
  </conditionalFormatting>
  <conditionalFormatting sqref="B495:F495 B496:D502">
    <cfRule type="expression" dxfId="269" priority="270" stopIfTrue="1">
      <formula>$A495&lt;&gt;""</formula>
    </cfRule>
  </conditionalFormatting>
  <conditionalFormatting sqref="H490:H494 B490:D494">
    <cfRule type="expression" dxfId="268" priority="269" stopIfTrue="1">
      <formula>$A490&lt;&gt;""</formula>
    </cfRule>
  </conditionalFormatting>
  <conditionalFormatting sqref="G493:G494 E490:G492">
    <cfRule type="expression" dxfId="267" priority="268" stopIfTrue="1">
      <formula>$A490&lt;&gt;""</formula>
    </cfRule>
  </conditionalFormatting>
  <conditionalFormatting sqref="D1144 H1144">
    <cfRule type="expression" dxfId="266" priority="267" stopIfTrue="1">
      <formula>$A1144&lt;&gt;""</formula>
    </cfRule>
  </conditionalFormatting>
  <conditionalFormatting sqref="G1144">
    <cfRule type="expression" dxfId="265" priority="266" stopIfTrue="1">
      <formula>$A1144&lt;&gt;""</formula>
    </cfRule>
  </conditionalFormatting>
  <conditionalFormatting sqref="E1144:F1144">
    <cfRule type="expression" dxfId="264" priority="265" stopIfTrue="1">
      <formula>$A1144&lt;&gt;""</formula>
    </cfRule>
  </conditionalFormatting>
  <conditionalFormatting sqref="B1144:C1144">
    <cfRule type="expression" dxfId="263" priority="264" stopIfTrue="1">
      <formula>$A1144&lt;&gt;""</formula>
    </cfRule>
  </conditionalFormatting>
  <conditionalFormatting sqref="D1375 H1375">
    <cfRule type="expression" dxfId="262" priority="263" stopIfTrue="1">
      <formula>$A1375&lt;&gt;""</formula>
    </cfRule>
  </conditionalFormatting>
  <conditionalFormatting sqref="G1375">
    <cfRule type="expression" dxfId="261" priority="262" stopIfTrue="1">
      <formula>$A1375&lt;&gt;""</formula>
    </cfRule>
  </conditionalFormatting>
  <conditionalFormatting sqref="E1375:F1375">
    <cfRule type="expression" dxfId="260" priority="261" stopIfTrue="1">
      <formula>$A1375&lt;&gt;""</formula>
    </cfRule>
  </conditionalFormatting>
  <conditionalFormatting sqref="B1375:C1375">
    <cfRule type="expression" dxfId="259" priority="260" stopIfTrue="1">
      <formula>$A1375&lt;&gt;""</formula>
    </cfRule>
  </conditionalFormatting>
  <conditionalFormatting sqref="H1304:H1305">
    <cfRule type="expression" dxfId="258" priority="259" stopIfTrue="1">
      <formula>$A1304&lt;&gt;""</formula>
    </cfRule>
  </conditionalFormatting>
  <conditionalFormatting sqref="D1304:D1305">
    <cfRule type="expression" dxfId="257" priority="258" stopIfTrue="1">
      <formula>$A1304&lt;&gt;""</formula>
    </cfRule>
  </conditionalFormatting>
  <conditionalFormatting sqref="G1304:G1305">
    <cfRule type="expression" dxfId="256" priority="257" stopIfTrue="1">
      <formula>$A1304&lt;&gt;""</formula>
    </cfRule>
  </conditionalFormatting>
  <conditionalFormatting sqref="E1304:F1305">
    <cfRule type="expression" dxfId="255" priority="256" stopIfTrue="1">
      <formula>$A1304&lt;&gt;""</formula>
    </cfRule>
  </conditionalFormatting>
  <conditionalFormatting sqref="B1304:C1305">
    <cfRule type="expression" dxfId="254" priority="255" stopIfTrue="1">
      <formula>$A1304&lt;&gt;""</formula>
    </cfRule>
  </conditionalFormatting>
  <conditionalFormatting sqref="H1418">
    <cfRule type="expression" dxfId="253" priority="254" stopIfTrue="1">
      <formula>$A1418&lt;&gt;""</formula>
    </cfRule>
  </conditionalFormatting>
  <conditionalFormatting sqref="D1418">
    <cfRule type="expression" dxfId="252" priority="253" stopIfTrue="1">
      <formula>$A1418&lt;&gt;""</formula>
    </cfRule>
  </conditionalFormatting>
  <conditionalFormatting sqref="G1418">
    <cfRule type="expression" dxfId="251" priority="252" stopIfTrue="1">
      <formula>$A1418&lt;&gt;""</formula>
    </cfRule>
  </conditionalFormatting>
  <conditionalFormatting sqref="E1418:F1418">
    <cfRule type="expression" dxfId="250" priority="251" stopIfTrue="1">
      <formula>$A1418&lt;&gt;""</formula>
    </cfRule>
  </conditionalFormatting>
  <conditionalFormatting sqref="B1418:C1418">
    <cfRule type="expression" dxfId="249" priority="250" stopIfTrue="1">
      <formula>$A1418&lt;&gt;""</formula>
    </cfRule>
  </conditionalFormatting>
  <conditionalFormatting sqref="B1183:G1199">
    <cfRule type="expression" dxfId="248" priority="249" stopIfTrue="1">
      <formula>$A1183&lt;&gt;""</formula>
    </cfRule>
  </conditionalFormatting>
  <conditionalFormatting sqref="B1277:H1277 H1278:H1294">
    <cfRule type="expression" dxfId="247" priority="248" stopIfTrue="1">
      <formula>$A1277&lt;&gt;""</formula>
    </cfRule>
  </conditionalFormatting>
  <conditionalFormatting sqref="E248:H248">
    <cfRule type="expression" dxfId="246" priority="247" stopIfTrue="1">
      <formula>$A248&lt;&gt;""</formula>
    </cfRule>
  </conditionalFormatting>
  <conditionalFormatting sqref="E496:G502">
    <cfRule type="expression" dxfId="245" priority="246" stopIfTrue="1">
      <formula>$A496&lt;&gt;""</formula>
    </cfRule>
  </conditionalFormatting>
  <conditionalFormatting sqref="B1278:G1280 G1281:G1294 B1281:D1294">
    <cfRule type="expression" dxfId="244" priority="245" stopIfTrue="1">
      <formula>$A1278&lt;&gt;""</formula>
    </cfRule>
  </conditionalFormatting>
  <conditionalFormatting sqref="B1143:H1143">
    <cfRule type="expression" dxfId="243" priority="244" stopIfTrue="1">
      <formula>$A1143&lt;&gt;""</formula>
    </cfRule>
  </conditionalFormatting>
  <conditionalFormatting sqref="B1374:H1374">
    <cfRule type="expression" dxfId="242" priority="243" stopIfTrue="1">
      <formula>$A1374&lt;&gt;""</formula>
    </cfRule>
  </conditionalFormatting>
  <conditionalFormatting sqref="H249">
    <cfRule type="expression" dxfId="241" priority="242" stopIfTrue="1">
      <formula>$A249&lt;&gt;""</formula>
    </cfRule>
  </conditionalFormatting>
  <conditionalFormatting sqref="E480:F480">
    <cfRule type="expression" dxfId="240" priority="241" stopIfTrue="1">
      <formula>$A480&lt;&gt;""</formula>
    </cfRule>
  </conditionalFormatting>
  <conditionalFormatting sqref="G480">
    <cfRule type="expression" dxfId="239" priority="240" stopIfTrue="1">
      <formula>$A480&lt;&gt;""</formula>
    </cfRule>
  </conditionalFormatting>
  <conditionalFormatting sqref="D480">
    <cfRule type="expression" dxfId="238" priority="239" stopIfTrue="1">
      <formula>$A480&lt;&gt;""</formula>
    </cfRule>
  </conditionalFormatting>
  <conditionalFormatting sqref="B480:C480">
    <cfRule type="expression" dxfId="237" priority="238" stopIfTrue="1">
      <formula>$A480&lt;&gt;""</formula>
    </cfRule>
  </conditionalFormatting>
  <conditionalFormatting sqref="H478:H479">
    <cfRule type="expression" dxfId="236" priority="237" stopIfTrue="1">
      <formula>$A478&lt;&gt;""</formula>
    </cfRule>
  </conditionalFormatting>
  <conditionalFormatting sqref="E478:G479">
    <cfRule type="expression" dxfId="235" priority="236" stopIfTrue="1">
      <formula>$A478&lt;&gt;""</formula>
    </cfRule>
  </conditionalFormatting>
  <conditionalFormatting sqref="D478:D479">
    <cfRule type="expression" dxfId="234" priority="235" stopIfTrue="1">
      <formula>$A478&lt;&gt;""</formula>
    </cfRule>
  </conditionalFormatting>
  <conditionalFormatting sqref="B478:C479">
    <cfRule type="expression" dxfId="233" priority="234" stopIfTrue="1">
      <formula>$A478&lt;&gt;""</formula>
    </cfRule>
  </conditionalFormatting>
  <conditionalFormatting sqref="E481:F481">
    <cfRule type="expression" dxfId="232" priority="233" stopIfTrue="1">
      <formula>$A481&lt;&gt;""</formula>
    </cfRule>
  </conditionalFormatting>
  <conditionalFormatting sqref="E191:F191">
    <cfRule type="expression" dxfId="231" priority="228" stopIfTrue="1">
      <formula>$A191&lt;&gt;""</formula>
    </cfRule>
  </conditionalFormatting>
  <conditionalFormatting sqref="H1116">
    <cfRule type="expression" dxfId="230" priority="232" stopIfTrue="1">
      <formula>$A1116&lt;&gt;""</formula>
    </cfRule>
  </conditionalFormatting>
  <conditionalFormatting sqref="D1116">
    <cfRule type="expression" dxfId="229" priority="231" stopIfTrue="1">
      <formula>$A1116&lt;&gt;""</formula>
    </cfRule>
  </conditionalFormatting>
  <conditionalFormatting sqref="B1116:C1116">
    <cfRule type="expression" dxfId="228" priority="230" stopIfTrue="1">
      <formula>$A1116&lt;&gt;""</formula>
    </cfRule>
  </conditionalFormatting>
  <conditionalFormatting sqref="G1116">
    <cfRule type="expression" dxfId="227" priority="229" stopIfTrue="1">
      <formula>$A1116&lt;&gt;""</formula>
    </cfRule>
  </conditionalFormatting>
  <conditionalFormatting sqref="G191">
    <cfRule type="expression" dxfId="226" priority="227" stopIfTrue="1">
      <formula>$A191&lt;&gt;""</formula>
    </cfRule>
  </conditionalFormatting>
  <conditionalFormatting sqref="E192:G195">
    <cfRule type="expression" dxfId="225" priority="226" stopIfTrue="1">
      <formula>$A192&lt;&gt;""</formula>
    </cfRule>
  </conditionalFormatting>
  <conditionalFormatting sqref="E1281:F1294">
    <cfRule type="expression" dxfId="224" priority="225" stopIfTrue="1">
      <formula>$A1281&lt;&gt;""</formula>
    </cfRule>
  </conditionalFormatting>
  <conditionalFormatting sqref="E493:F494">
    <cfRule type="expression" dxfId="223" priority="224" stopIfTrue="1">
      <formula>$A493&lt;&gt;""</formula>
    </cfRule>
  </conditionalFormatting>
  <conditionalFormatting sqref="E249:F249">
    <cfRule type="expression" dxfId="222" priority="223" stopIfTrue="1">
      <formula>$A249&lt;&gt;""</formula>
    </cfRule>
  </conditionalFormatting>
  <conditionalFormatting sqref="G249">
    <cfRule type="expression" dxfId="221" priority="222" stopIfTrue="1">
      <formula>$A249&lt;&gt;""</formula>
    </cfRule>
  </conditionalFormatting>
  <conditionalFormatting sqref="E196:G196">
    <cfRule type="expression" dxfId="220" priority="221" stopIfTrue="1">
      <formula>$A196&lt;&gt;""</formula>
    </cfRule>
  </conditionalFormatting>
  <conditionalFormatting sqref="H1261 B1261:D1261">
    <cfRule type="expression" dxfId="219" priority="220" stopIfTrue="1">
      <formula>$A1261&lt;&gt;""</formula>
    </cfRule>
  </conditionalFormatting>
  <conditionalFormatting sqref="E1261:G1261">
    <cfRule type="expression" dxfId="218" priority="219" stopIfTrue="1">
      <formula>$A1261&lt;&gt;""</formula>
    </cfRule>
  </conditionalFormatting>
  <conditionalFormatting sqref="E1399:F1408">
    <cfRule type="expression" dxfId="217" priority="218" stopIfTrue="1">
      <formula>$A1399&lt;&gt;""</formula>
    </cfRule>
  </conditionalFormatting>
  <conditionalFormatting sqref="E197:F198">
    <cfRule type="expression" dxfId="216" priority="217" stopIfTrue="1">
      <formula>$A197&lt;&gt;""</formula>
    </cfRule>
  </conditionalFormatting>
  <conditionalFormatting sqref="G197:G198">
    <cfRule type="expression" dxfId="215" priority="216" stopIfTrue="1">
      <formula>$A197&lt;&gt;""</formula>
    </cfRule>
  </conditionalFormatting>
  <conditionalFormatting sqref="E199:G200 E201:F205">
    <cfRule type="expression" dxfId="214" priority="215" stopIfTrue="1">
      <formula>$A199&lt;&gt;""</formula>
    </cfRule>
  </conditionalFormatting>
  <conditionalFormatting sqref="G201">
    <cfRule type="expression" dxfId="213" priority="214" stopIfTrue="1">
      <formula>$A201&lt;&gt;""</formula>
    </cfRule>
  </conditionalFormatting>
  <conditionalFormatting sqref="B1400:D1410">
    <cfRule type="expression" dxfId="212" priority="213" stopIfTrue="1">
      <formula>$A1400&lt;&gt;""</formula>
    </cfRule>
  </conditionalFormatting>
  <conditionalFormatting sqref="G202:G206">
    <cfRule type="expression" dxfId="211" priority="212" stopIfTrue="1">
      <formula>$A202&lt;&gt;""</formula>
    </cfRule>
  </conditionalFormatting>
  <conditionalFormatting sqref="B631">
    <cfRule type="expression" dxfId="210" priority="211" stopIfTrue="1">
      <formula>$A631&lt;&gt;""</formula>
    </cfRule>
  </conditionalFormatting>
  <conditionalFormatting sqref="B277:H277">
    <cfRule type="expression" dxfId="209" priority="210" stopIfTrue="1">
      <formula>$A277&lt;&gt;""</formula>
    </cfRule>
  </conditionalFormatting>
  <conditionalFormatting sqref="B278:H278">
    <cfRule type="expression" dxfId="208" priority="209" stopIfTrue="1">
      <formula>$A278&lt;&gt;""</formula>
    </cfRule>
  </conditionalFormatting>
  <conditionalFormatting sqref="B279:H281 B282:D291 H282:H284">
    <cfRule type="expression" dxfId="207" priority="208" stopIfTrue="1">
      <formula>$A279&lt;&gt;""</formula>
    </cfRule>
  </conditionalFormatting>
  <conditionalFormatting sqref="E282:G284">
    <cfRule type="expression" dxfId="206" priority="207" stopIfTrue="1">
      <formula>$A282&lt;&gt;""</formula>
    </cfRule>
  </conditionalFormatting>
  <conditionalFormatting sqref="E206:F206">
    <cfRule type="expression" dxfId="205" priority="206" stopIfTrue="1">
      <formula>$A206&lt;&gt;""</formula>
    </cfRule>
  </conditionalFormatting>
  <conditionalFormatting sqref="G207:G210">
    <cfRule type="expression" dxfId="204" priority="204" stopIfTrue="1">
      <formula>$A207&lt;&gt;""</formula>
    </cfRule>
  </conditionalFormatting>
  <conditionalFormatting sqref="E207:F211">
    <cfRule type="expression" dxfId="203" priority="205" stopIfTrue="1">
      <formula>$A207&lt;&gt;""</formula>
    </cfRule>
  </conditionalFormatting>
  <conditionalFormatting sqref="G211">
    <cfRule type="expression" dxfId="202" priority="203" stopIfTrue="1">
      <formula>$A211&lt;&gt;""</formula>
    </cfRule>
  </conditionalFormatting>
  <conditionalFormatting sqref="H285:H291">
    <cfRule type="expression" dxfId="201" priority="202" stopIfTrue="1">
      <formula>$A285&lt;&gt;""</formula>
    </cfRule>
  </conditionalFormatting>
  <conditionalFormatting sqref="E285:G291">
    <cfRule type="expression" dxfId="200" priority="201" stopIfTrue="1">
      <formula>$A285&lt;&gt;""</formula>
    </cfRule>
  </conditionalFormatting>
  <conditionalFormatting sqref="B1225:H1225 B1233:H1238 B1227:H1231">
    <cfRule type="expression" dxfId="199" priority="200" stopIfTrue="1">
      <formula>$A1225&lt;&gt;""</formula>
    </cfRule>
  </conditionalFormatting>
  <conditionalFormatting sqref="E1116:F1116">
    <cfRule type="expression" dxfId="198" priority="199" stopIfTrue="1">
      <formula>$A1116&lt;&gt;""</formula>
    </cfRule>
  </conditionalFormatting>
  <conditionalFormatting sqref="D1321">
    <cfRule type="expression" dxfId="197" priority="198" stopIfTrue="1">
      <formula>$A1321&lt;&gt;""</formula>
    </cfRule>
  </conditionalFormatting>
  <conditionalFormatting sqref="B1321:C1321">
    <cfRule type="expression" dxfId="196" priority="197" stopIfTrue="1">
      <formula>$A1321&lt;&gt;""</formula>
    </cfRule>
  </conditionalFormatting>
  <conditionalFormatting sqref="G1321">
    <cfRule type="expression" dxfId="195" priority="196" stopIfTrue="1">
      <formula>$A1321&lt;&gt;""</formula>
    </cfRule>
  </conditionalFormatting>
  <conditionalFormatting sqref="E1321:F1321">
    <cfRule type="expression" dxfId="194" priority="195" stopIfTrue="1">
      <formula>$A1321&lt;&gt;""</formula>
    </cfRule>
  </conditionalFormatting>
  <conditionalFormatting sqref="G212:G226">
    <cfRule type="expression" dxfId="193" priority="193" stopIfTrue="1">
      <formula>$A212&lt;&gt;""</formula>
    </cfRule>
  </conditionalFormatting>
  <conditionalFormatting sqref="E212:F226">
    <cfRule type="expression" dxfId="192" priority="194" stopIfTrue="1">
      <formula>$A212&lt;&gt;""</formula>
    </cfRule>
  </conditionalFormatting>
  <conditionalFormatting sqref="B503:H505">
    <cfRule type="expression" dxfId="191" priority="192" stopIfTrue="1">
      <formula>$A503&lt;&gt;""</formula>
    </cfRule>
  </conditionalFormatting>
  <conditionalFormatting sqref="B292:H292 B293:D321">
    <cfRule type="expression" dxfId="190" priority="191" stopIfTrue="1">
      <formula>$A292&lt;&gt;""</formula>
    </cfRule>
  </conditionalFormatting>
  <conditionalFormatting sqref="E293:H321">
    <cfRule type="expression" dxfId="189" priority="190" stopIfTrue="1">
      <formula>$A293&lt;&gt;""</formula>
    </cfRule>
  </conditionalFormatting>
  <conditionalFormatting sqref="B1232:H1232">
    <cfRule type="expression" dxfId="188" priority="189" stopIfTrue="1">
      <formula>$A1232&lt;&gt;""</formula>
    </cfRule>
  </conditionalFormatting>
  <conditionalFormatting sqref="B1226:H1226">
    <cfRule type="expression" dxfId="187" priority="188" stopIfTrue="1">
      <formula>$A1226&lt;&gt;""</formula>
    </cfRule>
  </conditionalFormatting>
  <conditionalFormatting sqref="A814:I814">
    <cfRule type="expression" dxfId="186" priority="187" stopIfTrue="1">
      <formula>$A814&lt;&gt;""</formula>
    </cfRule>
  </conditionalFormatting>
  <conditionalFormatting sqref="A815:A824">
    <cfRule type="expression" dxfId="185" priority="186" stopIfTrue="1">
      <formula>$A815&lt;&gt;""</formula>
    </cfRule>
  </conditionalFormatting>
  <conditionalFormatting sqref="E817:F817">
    <cfRule type="expression" dxfId="184" priority="185" stopIfTrue="1">
      <formula>$A817&lt;&gt;""</formula>
    </cfRule>
  </conditionalFormatting>
  <conditionalFormatting sqref="B825:D825">
    <cfRule type="expression" dxfId="183" priority="184" stopIfTrue="1">
      <formula>$A825&lt;&gt;""</formula>
    </cfRule>
  </conditionalFormatting>
  <conditionalFormatting sqref="A825">
    <cfRule type="expression" dxfId="182" priority="183" stopIfTrue="1">
      <formula>$A825&lt;&gt;""</formula>
    </cfRule>
  </conditionalFormatting>
  <conditionalFormatting sqref="E825:F825">
    <cfRule type="expression" dxfId="181" priority="182" stopIfTrue="1">
      <formula>$A825&lt;&gt;""</formula>
    </cfRule>
  </conditionalFormatting>
  <conditionalFormatting sqref="A826">
    <cfRule type="expression" dxfId="180" priority="181" stopIfTrue="1">
      <formula>$A826&lt;&gt;""</formula>
    </cfRule>
  </conditionalFormatting>
  <conditionalFormatting sqref="B1239:H1258">
    <cfRule type="expression" dxfId="179" priority="180" stopIfTrue="1">
      <formula>$A1239&lt;&gt;""</formula>
    </cfRule>
  </conditionalFormatting>
  <conditionalFormatting sqref="H1383:H1391">
    <cfRule type="expression" dxfId="178" priority="179" stopIfTrue="1">
      <formula>$A1383&lt;&gt;""</formula>
    </cfRule>
  </conditionalFormatting>
  <conditionalFormatting sqref="G1383">
    <cfRule type="expression" dxfId="177" priority="178" stopIfTrue="1">
      <formula>$A1383&lt;&gt;""</formula>
    </cfRule>
  </conditionalFormatting>
  <conditionalFormatting sqref="D1383:D1385">
    <cfRule type="expression" dxfId="176" priority="177" stopIfTrue="1">
      <formula>$A1383&lt;&gt;""</formula>
    </cfRule>
  </conditionalFormatting>
  <conditionalFormatting sqref="E1383:F1385">
    <cfRule type="expression" dxfId="175" priority="176" stopIfTrue="1">
      <formula>$A1383&lt;&gt;""</formula>
    </cfRule>
  </conditionalFormatting>
  <conditionalFormatting sqref="B1383:C1385">
    <cfRule type="expression" dxfId="174" priority="175" stopIfTrue="1">
      <formula>$A1383&lt;&gt;""</formula>
    </cfRule>
  </conditionalFormatting>
  <conditionalFormatting sqref="H1158">
    <cfRule type="expression" dxfId="173" priority="174" stopIfTrue="1">
      <formula>$A1158&lt;&gt;""</formula>
    </cfRule>
  </conditionalFormatting>
  <conditionalFormatting sqref="G1158">
    <cfRule type="expression" dxfId="172" priority="173" stopIfTrue="1">
      <formula>$A1158&lt;&gt;""</formula>
    </cfRule>
  </conditionalFormatting>
  <conditionalFormatting sqref="D1158">
    <cfRule type="expression" dxfId="171" priority="172" stopIfTrue="1">
      <formula>$A1158&lt;&gt;""</formula>
    </cfRule>
  </conditionalFormatting>
  <conditionalFormatting sqref="E1158:F1158">
    <cfRule type="expression" dxfId="170" priority="171" stopIfTrue="1">
      <formula>$A1158&lt;&gt;""</formula>
    </cfRule>
  </conditionalFormatting>
  <conditionalFormatting sqref="B1158:C1158">
    <cfRule type="expression" dxfId="169" priority="170" stopIfTrue="1">
      <formula>$A1158&lt;&gt;""</formula>
    </cfRule>
  </conditionalFormatting>
  <conditionalFormatting sqref="G1384">
    <cfRule type="expression" dxfId="168" priority="169" stopIfTrue="1">
      <formula>$A1384&lt;&gt;""</formula>
    </cfRule>
  </conditionalFormatting>
  <conditionalFormatting sqref="B1155:H1156">
    <cfRule type="expression" dxfId="167" priority="168" stopIfTrue="1">
      <formula>$A1155&lt;&gt;""</formula>
    </cfRule>
  </conditionalFormatting>
  <conditionalFormatting sqref="H164 B164:F164">
    <cfRule type="expression" dxfId="166" priority="167" stopIfTrue="1">
      <formula>$A164&lt;&gt;""</formula>
    </cfRule>
  </conditionalFormatting>
  <conditionalFormatting sqref="G164">
    <cfRule type="expression" dxfId="165" priority="166" stopIfTrue="1">
      <formula>$A164&lt;&gt;""</formula>
    </cfRule>
  </conditionalFormatting>
  <conditionalFormatting sqref="H695">
    <cfRule type="expression" dxfId="164" priority="165" stopIfTrue="1">
      <formula>$A695&lt;&gt;""</formula>
    </cfRule>
  </conditionalFormatting>
  <conditionalFormatting sqref="D695">
    <cfRule type="expression" dxfId="163" priority="164" stopIfTrue="1">
      <formula>$A695&lt;&gt;""</formula>
    </cfRule>
  </conditionalFormatting>
  <conditionalFormatting sqref="G695">
    <cfRule type="expression" dxfId="162" priority="163" stopIfTrue="1">
      <formula>$A695&lt;&gt;""</formula>
    </cfRule>
  </conditionalFormatting>
  <conditionalFormatting sqref="E695:F695">
    <cfRule type="expression" dxfId="161" priority="162" stopIfTrue="1">
      <formula>$A695&lt;&gt;""</formula>
    </cfRule>
  </conditionalFormatting>
  <conditionalFormatting sqref="B695:C695">
    <cfRule type="expression" dxfId="160" priority="161" stopIfTrue="1">
      <formula>$A695&lt;&gt;""</formula>
    </cfRule>
  </conditionalFormatting>
  <conditionalFormatting sqref="A1095:H1095">
    <cfRule type="expression" dxfId="159" priority="160" stopIfTrue="1">
      <formula>$A1095&lt;&gt;""</formula>
    </cfRule>
  </conditionalFormatting>
  <conditionalFormatting sqref="A911:G911">
    <cfRule type="expression" dxfId="158" priority="158" stopIfTrue="1">
      <formula>$A911&lt;&gt;""</formula>
    </cfRule>
  </conditionalFormatting>
  <conditionalFormatting sqref="A326:G329">
    <cfRule type="expression" dxfId="157" priority="157" stopIfTrue="1">
      <formula>$A326&lt;&gt;""</formula>
    </cfRule>
  </conditionalFormatting>
  <conditionalFormatting sqref="A324:D324">
    <cfRule type="expression" dxfId="156" priority="156" stopIfTrue="1">
      <formula>$A324&lt;&gt;""</formula>
    </cfRule>
  </conditionalFormatting>
  <conditionalFormatting sqref="A1395:G1396">
    <cfRule type="expression" dxfId="155" priority="155" stopIfTrue="1">
      <formula>$A1395&lt;&gt;""</formula>
    </cfRule>
  </conditionalFormatting>
  <conditionalFormatting sqref="A1368:A1369">
    <cfRule type="expression" dxfId="154" priority="154" stopIfTrue="1">
      <formula>$A1368&lt;&gt;""</formula>
    </cfRule>
  </conditionalFormatting>
  <conditionalFormatting sqref="D1368:D1369">
    <cfRule type="expression" dxfId="153" priority="153" stopIfTrue="1">
      <formula>$A1368&lt;&gt;""</formula>
    </cfRule>
  </conditionalFormatting>
  <conditionalFormatting sqref="G1368:G1369">
    <cfRule type="expression" dxfId="152" priority="152" stopIfTrue="1">
      <formula>$A1368&lt;&gt;""</formula>
    </cfRule>
  </conditionalFormatting>
  <conditionalFormatting sqref="B1368:C1369">
    <cfRule type="expression" dxfId="151" priority="151" stopIfTrue="1">
      <formula>$A1368&lt;&gt;""</formula>
    </cfRule>
  </conditionalFormatting>
  <conditionalFormatting sqref="E1368:F1369">
    <cfRule type="expression" dxfId="150" priority="150" stopIfTrue="1">
      <formula>$A1368&lt;&gt;""</formula>
    </cfRule>
  </conditionalFormatting>
  <conditionalFormatting sqref="A1148:A1149">
    <cfRule type="expression" dxfId="149" priority="149" stopIfTrue="1">
      <formula>$A1148&lt;&gt;""</formula>
    </cfRule>
  </conditionalFormatting>
  <conditionalFormatting sqref="D1148:D1149">
    <cfRule type="expression" dxfId="148" priority="148" stopIfTrue="1">
      <formula>$A1148&lt;&gt;""</formula>
    </cfRule>
  </conditionalFormatting>
  <conditionalFormatting sqref="G1148:G1149">
    <cfRule type="expression" dxfId="147" priority="147" stopIfTrue="1">
      <formula>$A1148&lt;&gt;""</formula>
    </cfRule>
  </conditionalFormatting>
  <conditionalFormatting sqref="E1148:F1149">
    <cfRule type="expression" dxfId="146" priority="146" stopIfTrue="1">
      <formula>$A1148&lt;&gt;""</formula>
    </cfRule>
  </conditionalFormatting>
  <conditionalFormatting sqref="C1148:C1149">
    <cfRule type="expression" dxfId="145" priority="145" stopIfTrue="1">
      <formula>$A1148&lt;&gt;""</formula>
    </cfRule>
  </conditionalFormatting>
  <conditionalFormatting sqref="B1148:B1149">
    <cfRule type="expression" dxfId="144" priority="144" stopIfTrue="1">
      <formula>$A1148&lt;&gt;""</formula>
    </cfRule>
  </conditionalFormatting>
  <conditionalFormatting sqref="A1118:G1119">
    <cfRule type="expression" dxfId="143" priority="143" stopIfTrue="1">
      <formula>$A1118&lt;&gt;""</formula>
    </cfRule>
  </conditionalFormatting>
  <conditionalFormatting sqref="A1297:A1298">
    <cfRule type="expression" dxfId="142" priority="142" stopIfTrue="1">
      <formula>$A1297&lt;&gt;""</formula>
    </cfRule>
  </conditionalFormatting>
  <conditionalFormatting sqref="B1297:D1298">
    <cfRule type="expression" dxfId="141" priority="141" stopIfTrue="1">
      <formula>$A1297&lt;&gt;""</formula>
    </cfRule>
  </conditionalFormatting>
  <conditionalFormatting sqref="E1297:G1298">
    <cfRule type="expression" dxfId="140" priority="140" stopIfTrue="1">
      <formula>$A1297&lt;&gt;""</formula>
    </cfRule>
  </conditionalFormatting>
  <conditionalFormatting sqref="B1467:G1467">
    <cfRule type="expression" dxfId="139" priority="139" stopIfTrue="1">
      <formula>$A1467&lt;&gt;""</formula>
    </cfRule>
  </conditionalFormatting>
  <conditionalFormatting sqref="A1313:A1314">
    <cfRule type="expression" dxfId="138" priority="138" stopIfTrue="1">
      <formula>$A1313&lt;&gt;""</formula>
    </cfRule>
  </conditionalFormatting>
  <conditionalFormatting sqref="D1313:D1314">
    <cfRule type="expression" dxfId="137" priority="137" stopIfTrue="1">
      <formula>$A1313&lt;&gt;""</formula>
    </cfRule>
  </conditionalFormatting>
  <conditionalFormatting sqref="G1313:G1314">
    <cfRule type="expression" dxfId="136" priority="136" stopIfTrue="1">
      <formula>$A1313&lt;&gt;""</formula>
    </cfRule>
  </conditionalFormatting>
  <conditionalFormatting sqref="E1313:F1314">
    <cfRule type="expression" dxfId="135" priority="135" stopIfTrue="1">
      <formula>$A1313&lt;&gt;""</formula>
    </cfRule>
  </conditionalFormatting>
  <conditionalFormatting sqref="B1313:C1314">
    <cfRule type="expression" dxfId="134" priority="134" stopIfTrue="1">
      <formula>$A1313&lt;&gt;""</formula>
    </cfRule>
  </conditionalFormatting>
  <conditionalFormatting sqref="A1414:G1415">
    <cfRule type="expression" dxfId="133" priority="133" stopIfTrue="1">
      <formula>$A1414&lt;&gt;""</formula>
    </cfRule>
  </conditionalFormatting>
  <conditionalFormatting sqref="A1065:G1066">
    <cfRule type="expression" dxfId="132" priority="132" stopIfTrue="1">
      <formula>$A1065&lt;&gt;""</formula>
    </cfRule>
  </conditionalFormatting>
  <conditionalFormatting sqref="A1176:A1177">
    <cfRule type="expression" dxfId="131" priority="131" stopIfTrue="1">
      <formula>$A1176&lt;&gt;""</formula>
    </cfRule>
  </conditionalFormatting>
  <conditionalFormatting sqref="B1176:G1177">
    <cfRule type="expression" dxfId="130" priority="130" stopIfTrue="1">
      <formula>$A1176&lt;&gt;""</formula>
    </cfRule>
  </conditionalFormatting>
  <conditionalFormatting sqref="E278:F278">
    <cfRule type="expression" dxfId="129" priority="129" stopIfTrue="1">
      <formula>$A278&lt;&gt;""</formula>
    </cfRule>
  </conditionalFormatting>
  <conditionalFormatting sqref="A499:I501">
    <cfRule type="expression" dxfId="128" priority="128" stopIfTrue="1">
      <formula>$A499&lt;&gt;""</formula>
    </cfRule>
  </conditionalFormatting>
  <conditionalFormatting sqref="A538:I540">
    <cfRule type="expression" dxfId="127" priority="127" stopIfTrue="1">
      <formula>$A538&lt;&gt;""</formula>
    </cfRule>
  </conditionalFormatting>
  <conditionalFormatting sqref="E549:F549">
    <cfRule type="expression" dxfId="126" priority="126" stopIfTrue="1">
      <formula>$A549&lt;&gt;""</formula>
    </cfRule>
  </conditionalFormatting>
  <conditionalFormatting sqref="A916:I921">
    <cfRule type="expression" dxfId="125" priority="125" stopIfTrue="1">
      <formula>$A916&lt;&gt;""</formula>
    </cfRule>
  </conditionalFormatting>
  <conditionalFormatting sqref="A925:I927">
    <cfRule type="expression" dxfId="124" priority="124" stopIfTrue="1">
      <formula>$A925&lt;&gt;""</formula>
    </cfRule>
  </conditionalFormatting>
  <conditionalFormatting sqref="A1068:I1070">
    <cfRule type="expression" dxfId="123" priority="123" stopIfTrue="1">
      <formula>$A1068&lt;&gt;""</formula>
    </cfRule>
  </conditionalFormatting>
  <conditionalFormatting sqref="A1376:I1377">
    <cfRule type="expression" dxfId="122" priority="122" stopIfTrue="1">
      <formula>$A1376&lt;&gt;""</formula>
    </cfRule>
  </conditionalFormatting>
  <conditionalFormatting sqref="B698:H699 B700:D705 G700:H705 B697:D697 G697:H697">
    <cfRule type="expression" dxfId="121" priority="121" stopIfTrue="1">
      <formula>$A697&lt;&gt;""</formula>
    </cfRule>
  </conditionalFormatting>
  <conditionalFormatting sqref="E832:F832">
    <cfRule type="expression" dxfId="120" priority="120" stopIfTrue="1">
      <formula>$A832&lt;&gt;""</formula>
    </cfRule>
  </conditionalFormatting>
  <conditionalFormatting sqref="B696:H696 E697:F697">
    <cfRule type="expression" dxfId="119" priority="119" stopIfTrue="1">
      <formula>$A696&lt;&gt;""</formula>
    </cfRule>
  </conditionalFormatting>
  <conditionalFormatting sqref="E700:F700">
    <cfRule type="expression" dxfId="118" priority="118" stopIfTrue="1">
      <formula>$A700&lt;&gt;""</formula>
    </cfRule>
  </conditionalFormatting>
  <conditionalFormatting sqref="E701:F705">
    <cfRule type="expression" dxfId="117" priority="117" stopIfTrue="1">
      <formula>$A701&lt;&gt;""</formula>
    </cfRule>
  </conditionalFormatting>
  <conditionalFormatting sqref="G1385">
    <cfRule type="expression" dxfId="116" priority="116" stopIfTrue="1">
      <formula>$A1385&lt;&gt;""</formula>
    </cfRule>
  </conditionalFormatting>
  <conditionalFormatting sqref="B1159:H1163">
    <cfRule type="expression" dxfId="115" priority="115" stopIfTrue="1">
      <formula>$A1159&lt;&gt;""</formula>
    </cfRule>
  </conditionalFormatting>
  <conditionalFormatting sqref="B1386:G1391">
    <cfRule type="expression" dxfId="114" priority="114" stopIfTrue="1">
      <formula>$A1386&lt;&gt;""</formula>
    </cfRule>
  </conditionalFormatting>
  <conditionalFormatting sqref="B1157:H1157">
    <cfRule type="expression" dxfId="113" priority="113" stopIfTrue="1">
      <formula>$A1157&lt;&gt;""</formula>
    </cfRule>
  </conditionalFormatting>
  <conditionalFormatting sqref="B707:D707 G707:H707">
    <cfRule type="expression" dxfId="112" priority="112" stopIfTrue="1">
      <formula>$A707&lt;&gt;""</formula>
    </cfRule>
  </conditionalFormatting>
  <conditionalFormatting sqref="G1409:G1410">
    <cfRule type="expression" dxfId="111" priority="111" stopIfTrue="1">
      <formula>$A1409&lt;&gt;""</formula>
    </cfRule>
  </conditionalFormatting>
  <conditionalFormatting sqref="E1409:F1410">
    <cfRule type="expression" dxfId="110" priority="110" stopIfTrue="1">
      <formula>$A1409&lt;&gt;""</formula>
    </cfRule>
  </conditionalFormatting>
  <conditionalFormatting sqref="B1133:H1133">
    <cfRule type="expression" dxfId="109" priority="109" stopIfTrue="1">
      <formula>$A1133&lt;&gt;""</formula>
    </cfRule>
  </conditionalFormatting>
  <conditionalFormatting sqref="B1134:H1134 H1135:H1136">
    <cfRule type="expression" dxfId="108" priority="108" stopIfTrue="1">
      <formula>$A1134&lt;&gt;""</formula>
    </cfRule>
  </conditionalFormatting>
  <conditionalFormatting sqref="G227:G228">
    <cfRule type="expression" dxfId="107" priority="106" stopIfTrue="1">
      <formula>$A227&lt;&gt;""</formula>
    </cfRule>
  </conditionalFormatting>
  <conditionalFormatting sqref="E227:F228">
    <cfRule type="expression" dxfId="106" priority="107" stopIfTrue="1">
      <formula>$A227&lt;&gt;""</formula>
    </cfRule>
  </conditionalFormatting>
  <conditionalFormatting sqref="C605:G613">
    <cfRule type="expression" dxfId="105" priority="105" stopIfTrue="1">
      <formula>$A605&lt;&gt;""</formula>
    </cfRule>
  </conditionalFormatting>
  <conditionalFormatting sqref="B1135:G1136">
    <cfRule type="expression" dxfId="104" priority="104" stopIfTrue="1">
      <formula>$A1135&lt;&gt;""</formula>
    </cfRule>
  </conditionalFormatting>
  <conditionalFormatting sqref="E707:F707">
    <cfRule type="expression" dxfId="103" priority="103" stopIfTrue="1">
      <formula>$A707&lt;&gt;""</formula>
    </cfRule>
  </conditionalFormatting>
  <conditionalFormatting sqref="B614:H627">
    <cfRule type="expression" dxfId="102" priority="102" stopIfTrue="1">
      <formula>$A614&lt;&gt;""</formula>
    </cfRule>
  </conditionalFormatting>
  <conditionalFormatting sqref="B628:H628">
    <cfRule type="expression" dxfId="101" priority="101" stopIfTrue="1">
      <formula>$A628&lt;&gt;""</formula>
    </cfRule>
  </conditionalFormatting>
  <conditionalFormatting sqref="B629:H629">
    <cfRule type="expression" dxfId="100" priority="100" stopIfTrue="1">
      <formula>$A629&lt;&gt;""</formula>
    </cfRule>
  </conditionalFormatting>
  <conditionalFormatting sqref="B630:H630">
    <cfRule type="expression" dxfId="99" priority="99" stopIfTrue="1">
      <formula>$A630&lt;&gt;""</formula>
    </cfRule>
  </conditionalFormatting>
  <conditionalFormatting sqref="F268">
    <cfRule type="expression" dxfId="98" priority="98" stopIfTrue="1">
      <formula>$A268&lt;&gt;""</formula>
    </cfRule>
  </conditionalFormatting>
  <conditionalFormatting sqref="E270">
    <cfRule type="expression" dxfId="97" priority="97" stopIfTrue="1">
      <formula>$A270&lt;&gt;""</formula>
    </cfRule>
  </conditionalFormatting>
  <conditionalFormatting sqref="G270">
    <cfRule type="expression" dxfId="96" priority="96" stopIfTrue="1">
      <formula>$A270&lt;&gt;""</formula>
    </cfRule>
  </conditionalFormatting>
  <conditionalFormatting sqref="E278">
    <cfRule type="expression" dxfId="95" priority="95" stopIfTrue="1">
      <formula>$A278&lt;&gt;""</formula>
    </cfRule>
  </conditionalFormatting>
  <conditionalFormatting sqref="G279">
    <cfRule type="expression" dxfId="94" priority="94" stopIfTrue="1">
      <formula>$A279&lt;&gt;""</formula>
    </cfRule>
  </conditionalFormatting>
  <conditionalFormatting sqref="F279">
    <cfRule type="expression" dxfId="93" priority="93" stopIfTrue="1">
      <formula>$A279&lt;&gt;""</formula>
    </cfRule>
  </conditionalFormatting>
  <conditionalFormatting sqref="E281">
    <cfRule type="expression" dxfId="92" priority="92" stopIfTrue="1">
      <formula>$A281&lt;&gt;""</formula>
    </cfRule>
  </conditionalFormatting>
  <conditionalFormatting sqref="H282">
    <cfRule type="expression" dxfId="91" priority="91" stopIfTrue="1">
      <formula>$A282&lt;&gt;""</formula>
    </cfRule>
  </conditionalFormatting>
  <conditionalFormatting sqref="E282:F282">
    <cfRule type="expression" dxfId="90" priority="90" stopIfTrue="1">
      <formula>$A282&lt;&gt;""</formula>
    </cfRule>
  </conditionalFormatting>
  <conditionalFormatting sqref="G282">
    <cfRule type="expression" dxfId="89" priority="89" stopIfTrue="1">
      <formula>$A282&lt;&gt;""</formula>
    </cfRule>
  </conditionalFormatting>
  <conditionalFormatting sqref="E285">
    <cfRule type="expression" dxfId="88" priority="88" stopIfTrue="1">
      <formula>$A285&lt;&gt;""</formula>
    </cfRule>
  </conditionalFormatting>
  <conditionalFormatting sqref="E285">
    <cfRule type="expression" dxfId="87" priority="87" stopIfTrue="1">
      <formula>$A285&lt;&gt;""</formula>
    </cfRule>
  </conditionalFormatting>
  <conditionalFormatting sqref="G285">
    <cfRule type="expression" dxfId="86" priority="86" stopIfTrue="1">
      <formula>$A285&lt;&gt;""</formula>
    </cfRule>
  </conditionalFormatting>
  <conditionalFormatting sqref="E286">
    <cfRule type="expression" dxfId="85" priority="85" stopIfTrue="1">
      <formula>$A286&lt;&gt;""</formula>
    </cfRule>
  </conditionalFormatting>
  <conditionalFormatting sqref="F290:G290">
    <cfRule type="expression" dxfId="84" priority="84" stopIfTrue="1">
      <formula>$A290&lt;&gt;""</formula>
    </cfRule>
  </conditionalFormatting>
  <conditionalFormatting sqref="E291">
    <cfRule type="expression" dxfId="83" priority="83" stopIfTrue="1">
      <formula>$A291&lt;&gt;""</formula>
    </cfRule>
  </conditionalFormatting>
  <conditionalFormatting sqref="F295:G295">
    <cfRule type="expression" dxfId="82" priority="82" stopIfTrue="1">
      <formula>$A295&lt;&gt;""</formula>
    </cfRule>
  </conditionalFormatting>
  <conditionalFormatting sqref="F300:G300">
    <cfRule type="expression" dxfId="81" priority="81" stopIfTrue="1">
      <formula>$A300&lt;&gt;""</formula>
    </cfRule>
  </conditionalFormatting>
  <conditionalFormatting sqref="G300">
    <cfRule type="expression" dxfId="80" priority="80" stopIfTrue="1">
      <formula>$A300&lt;&gt;""</formula>
    </cfRule>
  </conditionalFormatting>
  <conditionalFormatting sqref="F301:G301">
    <cfRule type="expression" dxfId="79" priority="79" stopIfTrue="1">
      <formula>$A301&lt;&gt;""</formula>
    </cfRule>
  </conditionalFormatting>
  <conditionalFormatting sqref="G301">
    <cfRule type="expression" dxfId="78" priority="78" stopIfTrue="1">
      <formula>$A301&lt;&gt;""</formula>
    </cfRule>
  </conditionalFormatting>
  <conditionalFormatting sqref="E302:G302">
    <cfRule type="expression" dxfId="77" priority="77" stopIfTrue="1">
      <formula>$A302&lt;&gt;""</formula>
    </cfRule>
  </conditionalFormatting>
  <conditionalFormatting sqref="F308">
    <cfRule type="expression" dxfId="76" priority="76" stopIfTrue="1">
      <formula>$A308&lt;&gt;""</formula>
    </cfRule>
  </conditionalFormatting>
  <conditionalFormatting sqref="G308">
    <cfRule type="expression" dxfId="75" priority="75" stopIfTrue="1">
      <formula>$A308&lt;&gt;""</formula>
    </cfRule>
  </conditionalFormatting>
  <conditionalFormatting sqref="F312:G312">
    <cfRule type="expression" dxfId="74" priority="74" stopIfTrue="1">
      <formula>$A312&lt;&gt;""</formula>
    </cfRule>
  </conditionalFormatting>
  <conditionalFormatting sqref="E313">
    <cfRule type="expression" dxfId="73" priority="73" stopIfTrue="1">
      <formula>$A313&lt;&gt;""</formula>
    </cfRule>
  </conditionalFormatting>
  <conditionalFormatting sqref="F313:G313">
    <cfRule type="expression" dxfId="72" priority="72" stopIfTrue="1">
      <formula>$A313&lt;&gt;""</formula>
    </cfRule>
  </conditionalFormatting>
  <conditionalFormatting sqref="E321">
    <cfRule type="expression" dxfId="71" priority="71" stopIfTrue="1">
      <formula>$A321&lt;&gt;""</formula>
    </cfRule>
  </conditionalFormatting>
  <conditionalFormatting sqref="E322">
    <cfRule type="expression" dxfId="70" priority="70" stopIfTrue="1">
      <formula>$A322&lt;&gt;""</formula>
    </cfRule>
  </conditionalFormatting>
  <conditionalFormatting sqref="E321">
    <cfRule type="expression" dxfId="69" priority="69" stopIfTrue="1">
      <formula>$A321&lt;&gt;""</formula>
    </cfRule>
  </conditionalFormatting>
  <conditionalFormatting sqref="F321:G321">
    <cfRule type="expression" dxfId="68" priority="68" stopIfTrue="1">
      <formula>$A321&lt;&gt;""</formula>
    </cfRule>
  </conditionalFormatting>
  <conditionalFormatting sqref="E322">
    <cfRule type="expression" dxfId="67" priority="67" stopIfTrue="1">
      <formula>$A322&lt;&gt;""</formula>
    </cfRule>
  </conditionalFormatting>
  <conditionalFormatting sqref="E322">
    <cfRule type="expression" dxfId="66" priority="66" stopIfTrue="1">
      <formula>$A322&lt;&gt;""</formula>
    </cfRule>
  </conditionalFormatting>
  <conditionalFormatting sqref="E322">
    <cfRule type="expression" dxfId="65" priority="65" stopIfTrue="1">
      <formula>$A322&lt;&gt;""</formula>
    </cfRule>
  </conditionalFormatting>
  <conditionalFormatting sqref="F322:G322">
    <cfRule type="expression" dxfId="64" priority="64" stopIfTrue="1">
      <formula>$A322&lt;&gt;""</formula>
    </cfRule>
  </conditionalFormatting>
  <conditionalFormatting sqref="F322:G322">
    <cfRule type="expression" dxfId="63" priority="63" stopIfTrue="1">
      <formula>$A322&lt;&gt;""</formula>
    </cfRule>
  </conditionalFormatting>
  <conditionalFormatting sqref="E326">
    <cfRule type="expression" dxfId="62" priority="62" stopIfTrue="1">
      <formula>$A326&lt;&gt;""</formula>
    </cfRule>
  </conditionalFormatting>
  <conditionalFormatting sqref="E326">
    <cfRule type="expression" dxfId="61" priority="61" stopIfTrue="1">
      <formula>$A326&lt;&gt;""</formula>
    </cfRule>
  </conditionalFormatting>
  <conditionalFormatting sqref="E326">
    <cfRule type="expression" dxfId="60" priority="60" stopIfTrue="1">
      <formula>$A326&lt;&gt;""</formula>
    </cfRule>
  </conditionalFormatting>
  <conditionalFormatting sqref="E326">
    <cfRule type="expression" dxfId="59" priority="59" stopIfTrue="1">
      <formula>$A326&lt;&gt;""</formula>
    </cfRule>
  </conditionalFormatting>
  <conditionalFormatting sqref="E326">
    <cfRule type="expression" dxfId="58" priority="58" stopIfTrue="1">
      <formula>$A326&lt;&gt;""</formula>
    </cfRule>
  </conditionalFormatting>
  <conditionalFormatting sqref="E327">
    <cfRule type="expression" dxfId="57" priority="57" stopIfTrue="1">
      <formula>$A327&lt;&gt;""</formula>
    </cfRule>
  </conditionalFormatting>
  <conditionalFormatting sqref="E327">
    <cfRule type="expression" dxfId="56" priority="56" stopIfTrue="1">
      <formula>$A327&lt;&gt;""</formula>
    </cfRule>
  </conditionalFormatting>
  <conditionalFormatting sqref="E327">
    <cfRule type="expression" dxfId="55" priority="55" stopIfTrue="1">
      <formula>$A327&lt;&gt;""</formula>
    </cfRule>
  </conditionalFormatting>
  <conditionalFormatting sqref="E328">
    <cfRule type="expression" dxfId="54" priority="54" stopIfTrue="1">
      <formula>$A328&lt;&gt;""</formula>
    </cfRule>
  </conditionalFormatting>
  <conditionalFormatting sqref="E328">
    <cfRule type="expression" dxfId="53" priority="53" stopIfTrue="1">
      <formula>$A328&lt;&gt;""</formula>
    </cfRule>
  </conditionalFormatting>
  <conditionalFormatting sqref="E328">
    <cfRule type="expression" dxfId="52" priority="52" stopIfTrue="1">
      <formula>$A328&lt;&gt;""</formula>
    </cfRule>
  </conditionalFormatting>
  <conditionalFormatting sqref="E330">
    <cfRule type="expression" dxfId="51" priority="51" stopIfTrue="1">
      <formula>$A330&lt;&gt;""</formula>
    </cfRule>
  </conditionalFormatting>
  <conditionalFormatting sqref="E330">
    <cfRule type="expression" dxfId="50" priority="50" stopIfTrue="1">
      <formula>$A330&lt;&gt;""</formula>
    </cfRule>
  </conditionalFormatting>
  <conditionalFormatting sqref="E330">
    <cfRule type="expression" dxfId="49" priority="49" stopIfTrue="1">
      <formula>$A330&lt;&gt;""</formula>
    </cfRule>
  </conditionalFormatting>
  <conditionalFormatting sqref="F330:G330">
    <cfRule type="expression" dxfId="48" priority="48" stopIfTrue="1">
      <formula>$A330&lt;&gt;""</formula>
    </cfRule>
  </conditionalFormatting>
  <conditionalFormatting sqref="F330:G330">
    <cfRule type="expression" dxfId="47" priority="47" stopIfTrue="1">
      <formula>$A330&lt;&gt;""</formula>
    </cfRule>
  </conditionalFormatting>
  <conditionalFormatting sqref="E333">
    <cfRule type="expression" dxfId="46" priority="46" stopIfTrue="1">
      <formula>$A333&lt;&gt;""</formula>
    </cfRule>
  </conditionalFormatting>
  <conditionalFormatting sqref="E338:E339">
    <cfRule type="expression" dxfId="45" priority="45" stopIfTrue="1">
      <formula>$A338&lt;&gt;""</formula>
    </cfRule>
  </conditionalFormatting>
  <conditionalFormatting sqref="E338:E339">
    <cfRule type="expression" dxfId="44" priority="44" stopIfTrue="1">
      <formula>$A338&lt;&gt;""</formula>
    </cfRule>
  </conditionalFormatting>
  <conditionalFormatting sqref="E338:E339">
    <cfRule type="expression" dxfId="43" priority="43" stopIfTrue="1">
      <formula>$A338&lt;&gt;""</formula>
    </cfRule>
  </conditionalFormatting>
  <conditionalFormatting sqref="E346">
    <cfRule type="expression" dxfId="42" priority="42" stopIfTrue="1">
      <formula>$A346&lt;&gt;""</formula>
    </cfRule>
  </conditionalFormatting>
  <conditionalFormatting sqref="E346">
    <cfRule type="expression" dxfId="41" priority="41" stopIfTrue="1">
      <formula>$A346&lt;&gt;""</formula>
    </cfRule>
  </conditionalFormatting>
  <conditionalFormatting sqref="E346">
    <cfRule type="expression" dxfId="40" priority="40" stopIfTrue="1">
      <formula>$A346&lt;&gt;""</formula>
    </cfRule>
  </conditionalFormatting>
  <conditionalFormatting sqref="E346">
    <cfRule type="expression" dxfId="39" priority="39" stopIfTrue="1">
      <formula>$A346&lt;&gt;""</formula>
    </cfRule>
  </conditionalFormatting>
  <conditionalFormatting sqref="E346">
    <cfRule type="expression" dxfId="38" priority="38" stopIfTrue="1">
      <formula>$A346&lt;&gt;""</formula>
    </cfRule>
  </conditionalFormatting>
  <conditionalFormatting sqref="E346">
    <cfRule type="expression" dxfId="37" priority="37" stopIfTrue="1">
      <formula>$A346&lt;&gt;""</formula>
    </cfRule>
  </conditionalFormatting>
  <conditionalFormatting sqref="E346">
    <cfRule type="expression" dxfId="36" priority="36" stopIfTrue="1">
      <formula>$A346&lt;&gt;""</formula>
    </cfRule>
  </conditionalFormatting>
  <conditionalFormatting sqref="E346">
    <cfRule type="expression" dxfId="35" priority="35" stopIfTrue="1">
      <formula>$A346&lt;&gt;""</formula>
    </cfRule>
  </conditionalFormatting>
  <conditionalFormatting sqref="E346">
    <cfRule type="expression" dxfId="34" priority="34" stopIfTrue="1">
      <formula>$A346&lt;&gt;""</formula>
    </cfRule>
  </conditionalFormatting>
  <conditionalFormatting sqref="E346">
    <cfRule type="expression" dxfId="33" priority="33" stopIfTrue="1">
      <formula>$A346&lt;&gt;""</formula>
    </cfRule>
  </conditionalFormatting>
  <conditionalFormatting sqref="E349">
    <cfRule type="expression" dxfId="32" priority="32" stopIfTrue="1">
      <formula>$A349&lt;&gt;""</formula>
    </cfRule>
  </conditionalFormatting>
  <conditionalFormatting sqref="E349">
    <cfRule type="expression" dxfId="31" priority="31" stopIfTrue="1">
      <formula>$A349&lt;&gt;""</formula>
    </cfRule>
  </conditionalFormatting>
  <conditionalFormatting sqref="E349">
    <cfRule type="expression" dxfId="30" priority="30" stopIfTrue="1">
      <formula>$A349&lt;&gt;""</formula>
    </cfRule>
  </conditionalFormatting>
  <conditionalFormatting sqref="F349:G349">
    <cfRule type="expression" dxfId="29" priority="29" stopIfTrue="1">
      <formula>$A349&lt;&gt;""</formula>
    </cfRule>
  </conditionalFormatting>
  <conditionalFormatting sqref="F349:G349">
    <cfRule type="expression" dxfId="28" priority="28" stopIfTrue="1">
      <formula>$A349&lt;&gt;""</formula>
    </cfRule>
  </conditionalFormatting>
  <conditionalFormatting sqref="E350">
    <cfRule type="expression" dxfId="27" priority="27" stopIfTrue="1">
      <formula>$A350&lt;&gt;""</formula>
    </cfRule>
  </conditionalFormatting>
  <conditionalFormatting sqref="F354:G354">
    <cfRule type="expression" dxfId="26" priority="26" stopIfTrue="1">
      <formula>$A354&lt;&gt;""</formula>
    </cfRule>
  </conditionalFormatting>
  <conditionalFormatting sqref="E355">
    <cfRule type="expression" dxfId="25" priority="25" stopIfTrue="1">
      <formula>$A355&lt;&gt;""</formula>
    </cfRule>
  </conditionalFormatting>
  <conditionalFormatting sqref="F355:G355">
    <cfRule type="expression" dxfId="24" priority="24" stopIfTrue="1">
      <formula>$A355&lt;&gt;""</formula>
    </cfRule>
  </conditionalFormatting>
  <conditionalFormatting sqref="E356">
    <cfRule type="expression" dxfId="23" priority="23" stopIfTrue="1">
      <formula>$A356&lt;&gt;""</formula>
    </cfRule>
  </conditionalFormatting>
  <conditionalFormatting sqref="E357">
    <cfRule type="expression" dxfId="22" priority="22" stopIfTrue="1">
      <formula>$A357&lt;&gt;""</formula>
    </cfRule>
  </conditionalFormatting>
  <conditionalFormatting sqref="E357">
    <cfRule type="expression" dxfId="21" priority="21" stopIfTrue="1">
      <formula>$A357&lt;&gt;""</formula>
    </cfRule>
  </conditionalFormatting>
  <conditionalFormatting sqref="E357">
    <cfRule type="expression" dxfId="20" priority="20" stopIfTrue="1">
      <formula>$A357&lt;&gt;""</formula>
    </cfRule>
  </conditionalFormatting>
  <conditionalFormatting sqref="E358:F358">
    <cfRule type="expression" dxfId="19" priority="19" stopIfTrue="1">
      <formula>$A358&lt;&gt;""</formula>
    </cfRule>
  </conditionalFormatting>
  <conditionalFormatting sqref="G358">
    <cfRule type="expression" dxfId="18" priority="18" stopIfTrue="1">
      <formula>$A358&lt;&gt;""</formula>
    </cfRule>
  </conditionalFormatting>
  <conditionalFormatting sqref="E363:G363">
    <cfRule type="expression" dxfId="17" priority="17" stopIfTrue="1">
      <formula>$A363&lt;&gt;""</formula>
    </cfRule>
  </conditionalFormatting>
  <conditionalFormatting sqref="E364:I364">
    <cfRule type="expression" dxfId="16" priority="16" stopIfTrue="1">
      <formula>$A364&lt;&gt;""</formula>
    </cfRule>
  </conditionalFormatting>
  <conditionalFormatting sqref="E364:H364">
    <cfRule type="expression" dxfId="15" priority="15" stopIfTrue="1">
      <formula>$A364&lt;&gt;""</formula>
    </cfRule>
  </conditionalFormatting>
  <conditionalFormatting sqref="E365:I365">
    <cfRule type="expression" dxfId="14" priority="14" stopIfTrue="1">
      <formula>$A365&lt;&gt;""</formula>
    </cfRule>
  </conditionalFormatting>
  <conditionalFormatting sqref="E365:H365">
    <cfRule type="expression" dxfId="13" priority="13" stopIfTrue="1">
      <formula>$A365&lt;&gt;""</formula>
    </cfRule>
  </conditionalFormatting>
  <conditionalFormatting sqref="F361:I361">
    <cfRule type="expression" dxfId="12" priority="12" stopIfTrue="1">
      <formula>$A361&lt;&gt;""</formula>
    </cfRule>
  </conditionalFormatting>
  <conditionalFormatting sqref="G361">
    <cfRule type="expression" dxfId="11" priority="11" stopIfTrue="1">
      <formula>$A361&lt;&gt;""</formula>
    </cfRule>
  </conditionalFormatting>
  <conditionalFormatting sqref="F362:I362">
    <cfRule type="expression" dxfId="10" priority="10" stopIfTrue="1">
      <formula>$A362&lt;&gt;""</formula>
    </cfRule>
  </conditionalFormatting>
  <conditionalFormatting sqref="G362">
    <cfRule type="expression" dxfId="9" priority="9" stopIfTrue="1">
      <formula>$A362&lt;&gt;""</formula>
    </cfRule>
  </conditionalFormatting>
  <conditionalFormatting sqref="H339">
    <cfRule type="expression" dxfId="8" priority="8" stopIfTrue="1">
      <formula>$A339&lt;&gt;""</formula>
    </cfRule>
  </conditionalFormatting>
  <conditionalFormatting sqref="E339:G339">
    <cfRule type="expression" dxfId="7" priority="7" stopIfTrue="1">
      <formula>$A339&lt;&gt;""</formula>
    </cfRule>
  </conditionalFormatting>
  <conditionalFormatting sqref="H339">
    <cfRule type="expression" dxfId="6" priority="6" stopIfTrue="1">
      <formula>$A339&lt;&gt;""</formula>
    </cfRule>
  </conditionalFormatting>
  <conditionalFormatting sqref="E339:F339">
    <cfRule type="expression" dxfId="5" priority="5" stopIfTrue="1">
      <formula>$A339&lt;&gt;""</formula>
    </cfRule>
  </conditionalFormatting>
  <conditionalFormatting sqref="G339">
    <cfRule type="expression" dxfId="4" priority="4" stopIfTrue="1">
      <formula>$A339&lt;&gt;""</formula>
    </cfRule>
  </conditionalFormatting>
  <conditionalFormatting sqref="F257">
    <cfRule type="expression" dxfId="3" priority="3" stopIfTrue="1">
      <formula>$A257&lt;&gt;""</formula>
    </cfRule>
  </conditionalFormatting>
  <conditionalFormatting sqref="F277">
    <cfRule type="expression" dxfId="2" priority="2" stopIfTrue="1">
      <formula>$A277&lt;&gt;""</formula>
    </cfRule>
  </conditionalFormatting>
  <conditionalFormatting sqref="F277">
    <cfRule type="expression" dxfId="1" priority="1" stopIfTrue="1">
      <formula>$A277&lt;&gt;""</formula>
    </cfRule>
  </conditionalFormatting>
  <dataValidations count="4">
    <dataValidation type="date" allowBlank="1" showInputMessage="1" showErrorMessage="1" sqref="D5007:D65542 D104:D106 D102">
      <formula1>42370</formula1>
      <formula2>42735</formula2>
    </dataValidation>
    <dataValidation type="list" allowBlank="1" sqref="E107:E5006">
      <formula1>$E$96:$E$99</formula1>
    </dataValidation>
    <dataValidation type="list" allowBlank="1" showInputMessage="1" showErrorMessage="1" sqref="A107:A5006">
      <formula1>OFFSET($A$1,0,0,$B$3,1)</formula1>
    </dataValidation>
    <dataValidation allowBlank="1" sqref="G270 G300:G301 G361:G362 F107:F5006"/>
  </dataValidations>
  <printOptions verticalCentered="1"/>
  <pageMargins left="0.19685039370078741" right="0.19685039370078741" top="0.47244094488188981" bottom="0.47244094488188981" header="0.31496062992125984" footer="0.31496062992125984"/>
  <pageSetup paperSize="9" scale="90" orientation="landscape" r:id="rId1"/>
  <legacy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802</v>
      </c>
    </row>
    <row r="2" spans="1:2" ht="25.5" customHeight="1">
      <c r="A2" s="322" t="s">
        <v>803</v>
      </c>
      <c r="B2" s="322"/>
    </row>
    <row r="3" spans="1:2">
      <c r="A3" s="87" t="s">
        <v>804</v>
      </c>
      <c r="B3" s="87" t="s">
        <v>805</v>
      </c>
    </row>
    <row r="4" spans="1:2">
      <c r="A4" s="88" t="s">
        <v>806</v>
      </c>
      <c r="B4" s="88" t="s">
        <v>807</v>
      </c>
    </row>
    <row r="5" spans="1:2">
      <c r="A5" s="88" t="s">
        <v>808</v>
      </c>
      <c r="B5" s="88" t="s">
        <v>809</v>
      </c>
    </row>
    <row r="6" spans="1:2">
      <c r="A6" s="88" t="s">
        <v>810</v>
      </c>
      <c r="B6" s="88" t="s">
        <v>811</v>
      </c>
    </row>
    <row r="7" spans="1:2">
      <c r="A7" s="88" t="s">
        <v>812</v>
      </c>
      <c r="B7" s="88" t="s">
        <v>813</v>
      </c>
    </row>
    <row r="8" spans="1:2">
      <c r="A8" s="88" t="s">
        <v>814</v>
      </c>
      <c r="B8" s="88" t="s">
        <v>815</v>
      </c>
    </row>
    <row r="9" spans="1:2">
      <c r="A9" s="88" t="s">
        <v>816</v>
      </c>
      <c r="B9" s="88" t="s">
        <v>817</v>
      </c>
    </row>
    <row r="10" spans="1:2">
      <c r="A10" s="88" t="s">
        <v>818</v>
      </c>
      <c r="B10" s="88" t="s">
        <v>819</v>
      </c>
    </row>
    <row r="11" spans="1:2">
      <c r="A11" s="88" t="s">
        <v>820</v>
      </c>
      <c r="B11" s="88" t="s">
        <v>821</v>
      </c>
    </row>
    <row r="12" spans="1:2">
      <c r="A12" s="88" t="s">
        <v>822</v>
      </c>
      <c r="B12" s="88" t="s">
        <v>823</v>
      </c>
    </row>
    <row r="13" spans="1:2">
      <c r="A13" s="88" t="s">
        <v>824</v>
      </c>
      <c r="B13" s="88" t="s">
        <v>825</v>
      </c>
    </row>
    <row r="14" spans="1:2">
      <c r="A14" s="88" t="s">
        <v>826</v>
      </c>
      <c r="B14" s="88" t="s">
        <v>827</v>
      </c>
    </row>
    <row r="15" spans="1:2">
      <c r="A15" s="88" t="s">
        <v>828</v>
      </c>
      <c r="B15" s="88" t="s">
        <v>829</v>
      </c>
    </row>
    <row r="16" spans="1:2">
      <c r="A16" s="88" t="s">
        <v>830</v>
      </c>
      <c r="B16" s="88" t="s">
        <v>831</v>
      </c>
    </row>
    <row r="17" spans="1:2">
      <c r="A17" s="89" t="s">
        <v>832</v>
      </c>
      <c r="B17" s="89" t="s">
        <v>833</v>
      </c>
    </row>
    <row r="18" spans="1:2">
      <c r="A18" s="88" t="s">
        <v>834</v>
      </c>
      <c r="B18" s="89" t="s">
        <v>835</v>
      </c>
    </row>
    <row r="19" spans="1:2">
      <c r="A19" s="89" t="s">
        <v>836</v>
      </c>
      <c r="B19" s="89" t="s">
        <v>837</v>
      </c>
    </row>
    <row r="20" spans="1:2">
      <c r="A20" s="88" t="s">
        <v>838</v>
      </c>
      <c r="B20" s="88" t="s">
        <v>839</v>
      </c>
    </row>
    <row r="21" spans="1:2">
      <c r="A21" s="88" t="s">
        <v>840</v>
      </c>
      <c r="B21" s="88" t="s">
        <v>841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3" bestFit="1" customWidth="1"/>
    <col min="2" max="2" width="47.42578125" style="264" bestFit="1" customWidth="1"/>
    <col min="3" max="3" width="15.42578125" style="264" bestFit="1" customWidth="1"/>
    <col min="4" max="4" width="24" style="264" bestFit="1" customWidth="1"/>
    <col min="5" max="5" width="13.85546875" style="264" bestFit="1" customWidth="1"/>
    <col min="6" max="6" width="6.140625" style="264" bestFit="1" customWidth="1"/>
    <col min="7" max="7" width="22.85546875" style="264" customWidth="1"/>
    <col min="8" max="8" width="28.5703125" style="264" bestFit="1" customWidth="1"/>
    <col min="9" max="9" width="18.7109375" style="264" customWidth="1"/>
    <col min="10" max="10" width="14.42578125" style="264" bestFit="1" customWidth="1"/>
    <col min="11" max="11" width="16.7109375" style="264" bestFit="1" customWidth="1"/>
    <col min="12" max="12" width="12.5703125" style="265" bestFit="1" customWidth="1"/>
    <col min="13" max="16384" width="9.140625" style="3"/>
  </cols>
  <sheetData>
    <row r="1" spans="1:12" ht="22.5">
      <c r="A1" s="232" t="s">
        <v>0</v>
      </c>
      <c r="B1" s="233" t="s">
        <v>274</v>
      </c>
      <c r="C1" s="233" t="s">
        <v>275</v>
      </c>
      <c r="D1" s="233" t="s">
        <v>276</v>
      </c>
      <c r="E1" s="233" t="s">
        <v>277</v>
      </c>
      <c r="F1" s="233" t="s">
        <v>278</v>
      </c>
      <c r="G1" s="233" t="s">
        <v>279</v>
      </c>
      <c r="H1" s="233" t="s">
        <v>280</v>
      </c>
      <c r="I1" s="233" t="s">
        <v>281</v>
      </c>
      <c r="J1" s="233" t="s">
        <v>282</v>
      </c>
      <c r="K1" s="233" t="s">
        <v>283</v>
      </c>
      <c r="L1" s="234" t="s">
        <v>284</v>
      </c>
    </row>
    <row r="2" spans="1:12">
      <c r="A2" s="254" t="s">
        <v>1263</v>
      </c>
      <c r="B2" s="255" t="s">
        <v>1264</v>
      </c>
      <c r="C2" s="256" t="s">
        <v>285</v>
      </c>
      <c r="D2" s="255" t="s">
        <v>309</v>
      </c>
      <c r="E2" s="255" t="s">
        <v>310</v>
      </c>
      <c r="F2" s="255" t="s">
        <v>311</v>
      </c>
      <c r="G2" s="255" t="s">
        <v>1265</v>
      </c>
      <c r="H2" s="255" t="s">
        <v>1266</v>
      </c>
      <c r="I2" s="255" t="s">
        <v>1267</v>
      </c>
      <c r="J2" s="255" t="s">
        <v>308</v>
      </c>
      <c r="K2" s="255" t="s">
        <v>1267</v>
      </c>
      <c r="L2" s="257"/>
    </row>
    <row r="3" spans="1:12">
      <c r="A3" s="254" t="s">
        <v>1268</v>
      </c>
      <c r="B3" s="255" t="s">
        <v>1269</v>
      </c>
      <c r="C3" s="256" t="s">
        <v>285</v>
      </c>
      <c r="D3" s="255" t="s">
        <v>1270</v>
      </c>
      <c r="E3" s="255" t="s">
        <v>331</v>
      </c>
      <c r="F3" s="255" t="s">
        <v>415</v>
      </c>
      <c r="G3" s="255" t="s">
        <v>1271</v>
      </c>
      <c r="H3" s="255" t="s">
        <v>1272</v>
      </c>
      <c r="I3" s="255" t="s">
        <v>1273</v>
      </c>
      <c r="J3" s="255" t="s">
        <v>1274</v>
      </c>
      <c r="K3" s="255" t="s">
        <v>1273</v>
      </c>
      <c r="L3" s="257">
        <v>421903707472</v>
      </c>
    </row>
    <row r="4" spans="1:12">
      <c r="A4" s="254" t="s">
        <v>9</v>
      </c>
      <c r="B4" s="258" t="s">
        <v>1275</v>
      </c>
      <c r="C4" s="256" t="s">
        <v>285</v>
      </c>
      <c r="D4" s="256" t="s">
        <v>586</v>
      </c>
      <c r="E4" s="256" t="s">
        <v>581</v>
      </c>
      <c r="F4" s="256" t="s">
        <v>587</v>
      </c>
      <c r="G4" s="256" t="s">
        <v>588</v>
      </c>
      <c r="H4" s="256" t="s">
        <v>589</v>
      </c>
      <c r="I4" s="256" t="s">
        <v>590</v>
      </c>
      <c r="J4" s="256" t="s">
        <v>294</v>
      </c>
      <c r="K4" s="256" t="s">
        <v>1276</v>
      </c>
      <c r="L4" s="257">
        <v>421911370888</v>
      </c>
    </row>
    <row r="5" spans="1:12">
      <c r="A5" s="254" t="s">
        <v>1278</v>
      </c>
      <c r="B5" s="255" t="s">
        <v>1279</v>
      </c>
      <c r="C5" s="255" t="s">
        <v>1280</v>
      </c>
      <c r="D5" s="255" t="s">
        <v>1281</v>
      </c>
      <c r="E5" s="255" t="s">
        <v>1282</v>
      </c>
      <c r="F5" s="255" t="s">
        <v>1283</v>
      </c>
      <c r="G5" s="255"/>
      <c r="H5" s="255" t="s">
        <v>1284</v>
      </c>
      <c r="I5" s="255" t="s">
        <v>1285</v>
      </c>
      <c r="J5" s="255" t="s">
        <v>1286</v>
      </c>
      <c r="K5" s="255" t="s">
        <v>1287</v>
      </c>
      <c r="L5" s="257">
        <v>421917300183</v>
      </c>
    </row>
    <row r="6" spans="1:12">
      <c r="A6" s="254" t="s">
        <v>1288</v>
      </c>
      <c r="B6" s="255" t="s">
        <v>1289</v>
      </c>
      <c r="C6" s="256" t="s">
        <v>285</v>
      </c>
      <c r="D6" s="255" t="s">
        <v>1290</v>
      </c>
      <c r="E6" s="255" t="s">
        <v>472</v>
      </c>
      <c r="F6" s="255" t="s">
        <v>473</v>
      </c>
      <c r="G6" s="255" t="s">
        <v>1291</v>
      </c>
      <c r="H6" s="255" t="s">
        <v>1292</v>
      </c>
      <c r="I6" s="255" t="s">
        <v>1293</v>
      </c>
      <c r="J6" s="255" t="s">
        <v>1294</v>
      </c>
      <c r="K6" s="255" t="s">
        <v>1293</v>
      </c>
      <c r="L6" s="257">
        <v>421918560604</v>
      </c>
    </row>
    <row r="7" spans="1:12">
      <c r="A7" s="254" t="s">
        <v>1295</v>
      </c>
      <c r="B7" s="255" t="s">
        <v>1296</v>
      </c>
      <c r="C7" s="255" t="s">
        <v>1280</v>
      </c>
      <c r="D7" s="255" t="s">
        <v>1297</v>
      </c>
      <c r="E7" s="255" t="s">
        <v>310</v>
      </c>
      <c r="F7" s="255" t="s">
        <v>367</v>
      </c>
      <c r="G7" s="255" t="s">
        <v>1298</v>
      </c>
      <c r="H7" s="255" t="s">
        <v>1299</v>
      </c>
      <c r="I7" s="255" t="s">
        <v>1300</v>
      </c>
      <c r="J7" s="255" t="s">
        <v>1286</v>
      </c>
      <c r="K7" s="255" t="s">
        <v>1300</v>
      </c>
      <c r="L7" s="257">
        <v>421903261030</v>
      </c>
    </row>
    <row r="8" spans="1:12">
      <c r="A8" s="254" t="s">
        <v>1301</v>
      </c>
      <c r="B8" s="255" t="s">
        <v>1302</v>
      </c>
      <c r="C8" s="256" t="s">
        <v>285</v>
      </c>
      <c r="D8" s="255" t="s">
        <v>1303</v>
      </c>
      <c r="E8" s="255" t="s">
        <v>1277</v>
      </c>
      <c r="F8" s="255" t="s">
        <v>1304</v>
      </c>
      <c r="G8" s="255" t="s">
        <v>1305</v>
      </c>
      <c r="H8" s="255" t="s">
        <v>1306</v>
      </c>
      <c r="I8" s="255" t="s">
        <v>1307</v>
      </c>
      <c r="J8" s="255" t="s">
        <v>308</v>
      </c>
      <c r="K8" s="255" t="s">
        <v>1308</v>
      </c>
      <c r="L8" s="257">
        <v>421905447748</v>
      </c>
    </row>
    <row r="9" spans="1:12">
      <c r="A9" s="254" t="s">
        <v>1309</v>
      </c>
      <c r="B9" s="255" t="s">
        <v>1310</v>
      </c>
      <c r="C9" s="256" t="s">
        <v>285</v>
      </c>
      <c r="D9" s="255" t="s">
        <v>1311</v>
      </c>
      <c r="E9" s="255" t="s">
        <v>310</v>
      </c>
      <c r="F9" s="255" t="s">
        <v>367</v>
      </c>
      <c r="G9" s="255" t="s">
        <v>1312</v>
      </c>
      <c r="H9" s="255" t="s">
        <v>1313</v>
      </c>
      <c r="I9" s="255" t="s">
        <v>1314</v>
      </c>
      <c r="J9" s="255" t="s">
        <v>308</v>
      </c>
      <c r="K9" s="255" t="s">
        <v>1315</v>
      </c>
      <c r="L9" s="257">
        <v>421903705119</v>
      </c>
    </row>
    <row r="10" spans="1:12">
      <c r="A10" s="254" t="s">
        <v>1060</v>
      </c>
      <c r="B10" s="255" t="s">
        <v>1058</v>
      </c>
      <c r="C10" s="255" t="s">
        <v>1059</v>
      </c>
      <c r="D10" s="255" t="s">
        <v>1061</v>
      </c>
      <c r="E10" s="255" t="s">
        <v>566</v>
      </c>
      <c r="F10" s="255" t="s">
        <v>1062</v>
      </c>
      <c r="G10" s="255" t="s">
        <v>1063</v>
      </c>
      <c r="H10" s="255" t="s">
        <v>1064</v>
      </c>
      <c r="I10" s="255" t="s">
        <v>1065</v>
      </c>
      <c r="J10" s="255" t="s">
        <v>1096</v>
      </c>
      <c r="K10" s="255" t="s">
        <v>1123</v>
      </c>
      <c r="L10" s="257">
        <v>421556419212</v>
      </c>
    </row>
    <row r="11" spans="1:12">
      <c r="A11" s="254" t="s">
        <v>1316</v>
      </c>
      <c r="B11" s="255" t="s">
        <v>1317</v>
      </c>
      <c r="C11" s="256" t="s">
        <v>285</v>
      </c>
      <c r="D11" s="255" t="s">
        <v>1318</v>
      </c>
      <c r="E11" s="255" t="s">
        <v>427</v>
      </c>
      <c r="F11" s="255" t="s">
        <v>428</v>
      </c>
      <c r="G11" s="255" t="s">
        <v>1319</v>
      </c>
      <c r="H11" s="255" t="s">
        <v>1320</v>
      </c>
      <c r="I11" s="255" t="s">
        <v>1321</v>
      </c>
      <c r="J11" s="255" t="s">
        <v>314</v>
      </c>
      <c r="K11" s="255" t="s">
        <v>1322</v>
      </c>
      <c r="L11" s="257">
        <v>421903494618</v>
      </c>
    </row>
    <row r="12" spans="1:12">
      <c r="A12" s="254" t="s">
        <v>1323</v>
      </c>
      <c r="B12" s="255" t="s">
        <v>1324</v>
      </c>
      <c r="C12" s="256" t="s">
        <v>285</v>
      </c>
      <c r="D12" s="255" t="s">
        <v>1325</v>
      </c>
      <c r="E12" s="255" t="s">
        <v>566</v>
      </c>
      <c r="F12" s="255" t="s">
        <v>1326</v>
      </c>
      <c r="G12" s="255" t="s">
        <v>1327</v>
      </c>
      <c r="H12" s="255" t="s">
        <v>1328</v>
      </c>
      <c r="I12" s="255" t="s">
        <v>1329</v>
      </c>
      <c r="J12" s="255" t="s">
        <v>314</v>
      </c>
      <c r="K12" s="255" t="s">
        <v>1330</v>
      </c>
      <c r="L12" s="257">
        <v>421905347875</v>
      </c>
    </row>
    <row r="13" spans="1:12">
      <c r="A13" s="254" t="s">
        <v>1331</v>
      </c>
      <c r="B13" s="255" t="s">
        <v>1332</v>
      </c>
      <c r="C13" s="256" t="s">
        <v>285</v>
      </c>
      <c r="D13" s="255" t="s">
        <v>1333</v>
      </c>
      <c r="E13" s="255" t="s">
        <v>1334</v>
      </c>
      <c r="F13" s="255" t="s">
        <v>1335</v>
      </c>
      <c r="G13" s="255" t="s">
        <v>1336</v>
      </c>
      <c r="H13" s="255" t="s">
        <v>1337</v>
      </c>
      <c r="I13" s="255" t="s">
        <v>1338</v>
      </c>
      <c r="J13" s="255" t="s">
        <v>1339</v>
      </c>
      <c r="K13" s="255" t="s">
        <v>1338</v>
      </c>
      <c r="L13" s="257">
        <v>421905977662</v>
      </c>
    </row>
    <row r="14" spans="1:12">
      <c r="A14" s="254" t="s">
        <v>1340</v>
      </c>
      <c r="B14" s="255" t="s">
        <v>1341</v>
      </c>
      <c r="C14" s="256" t="s">
        <v>285</v>
      </c>
      <c r="D14" s="255" t="s">
        <v>1342</v>
      </c>
      <c r="E14" s="255" t="s">
        <v>1343</v>
      </c>
      <c r="F14" s="255" t="s">
        <v>1344</v>
      </c>
      <c r="G14" s="255" t="s">
        <v>1345</v>
      </c>
      <c r="H14" s="255" t="s">
        <v>1346</v>
      </c>
      <c r="I14" s="255" t="s">
        <v>1347</v>
      </c>
      <c r="J14" s="255" t="s">
        <v>308</v>
      </c>
      <c r="K14" s="255" t="s">
        <v>1347</v>
      </c>
      <c r="L14" s="257">
        <v>421903774966</v>
      </c>
    </row>
    <row r="15" spans="1:12">
      <c r="A15" s="254" t="s">
        <v>1348</v>
      </c>
      <c r="B15" s="255" t="s">
        <v>1349</v>
      </c>
      <c r="C15" s="256" t="s">
        <v>285</v>
      </c>
      <c r="D15" s="255" t="s">
        <v>1350</v>
      </c>
      <c r="E15" s="255" t="s">
        <v>1351</v>
      </c>
      <c r="F15" s="255" t="s">
        <v>1352</v>
      </c>
      <c r="G15" s="255" t="s">
        <v>1353</v>
      </c>
      <c r="H15" s="255" t="s">
        <v>1354</v>
      </c>
      <c r="I15" s="255" t="s">
        <v>1355</v>
      </c>
      <c r="J15" s="255" t="s">
        <v>1356</v>
      </c>
      <c r="K15" s="255" t="s">
        <v>1355</v>
      </c>
      <c r="L15" s="257">
        <v>421944520048</v>
      </c>
    </row>
    <row r="16" spans="1:12">
      <c r="A16" s="254" t="s">
        <v>1357</v>
      </c>
      <c r="B16" s="255" t="s">
        <v>1358</v>
      </c>
      <c r="C16" s="256" t="s">
        <v>285</v>
      </c>
      <c r="D16" s="255" t="s">
        <v>1359</v>
      </c>
      <c r="E16" s="255" t="s">
        <v>1360</v>
      </c>
      <c r="F16" s="255" t="s">
        <v>1361</v>
      </c>
      <c r="G16" s="255" t="s">
        <v>1362</v>
      </c>
      <c r="H16" s="255" t="s">
        <v>1363</v>
      </c>
      <c r="I16" s="255" t="s">
        <v>1364</v>
      </c>
      <c r="J16" s="255" t="s">
        <v>1365</v>
      </c>
      <c r="K16" s="255" t="s">
        <v>1364</v>
      </c>
      <c r="L16" s="257">
        <v>421903052260</v>
      </c>
    </row>
    <row r="17" spans="1:12">
      <c r="A17" s="254" t="s">
        <v>928</v>
      </c>
      <c r="B17" s="258" t="s">
        <v>1069</v>
      </c>
      <c r="C17" s="256" t="s">
        <v>285</v>
      </c>
      <c r="D17" s="256" t="s">
        <v>935</v>
      </c>
      <c r="E17" s="256" t="s">
        <v>427</v>
      </c>
      <c r="F17" s="256" t="s">
        <v>428</v>
      </c>
      <c r="G17" s="256" t="s">
        <v>936</v>
      </c>
      <c r="H17" s="256" t="s">
        <v>937</v>
      </c>
      <c r="I17" s="256" t="s">
        <v>938</v>
      </c>
      <c r="J17" s="256" t="s">
        <v>314</v>
      </c>
      <c r="K17" s="256" t="s">
        <v>938</v>
      </c>
      <c r="L17" s="257">
        <v>421904984419</v>
      </c>
    </row>
    <row r="18" spans="1:12">
      <c r="A18" s="254" t="s">
        <v>19</v>
      </c>
      <c r="B18" s="258" t="s">
        <v>20</v>
      </c>
      <c r="C18" s="256" t="s">
        <v>285</v>
      </c>
      <c r="D18" s="256" t="s">
        <v>1077</v>
      </c>
      <c r="E18" s="256" t="s">
        <v>1078</v>
      </c>
      <c r="F18" s="256" t="s">
        <v>1079</v>
      </c>
      <c r="G18" s="256" t="s">
        <v>286</v>
      </c>
      <c r="H18" s="256" t="s">
        <v>287</v>
      </c>
      <c r="I18" s="256" t="s">
        <v>1097</v>
      </c>
      <c r="J18" s="256" t="s">
        <v>1098</v>
      </c>
      <c r="K18" s="256" t="s">
        <v>1124</v>
      </c>
      <c r="L18" s="257">
        <v>421907188400</v>
      </c>
    </row>
    <row r="19" spans="1:12">
      <c r="A19" s="254" t="s">
        <v>21</v>
      </c>
      <c r="B19" s="258" t="s">
        <v>22</v>
      </c>
      <c r="C19" s="256" t="s">
        <v>285</v>
      </c>
      <c r="D19" s="256" t="s">
        <v>288</v>
      </c>
      <c r="E19" s="256" t="s">
        <v>289</v>
      </c>
      <c r="F19" s="256" t="s">
        <v>290</v>
      </c>
      <c r="G19" s="256" t="s">
        <v>291</v>
      </c>
      <c r="H19" s="256" t="s">
        <v>292</v>
      </c>
      <c r="I19" s="256" t="s">
        <v>293</v>
      </c>
      <c r="J19" s="256" t="s">
        <v>314</v>
      </c>
      <c r="K19" s="256" t="s">
        <v>293</v>
      </c>
      <c r="L19" s="257">
        <v>421905948422</v>
      </c>
    </row>
    <row r="20" spans="1:12">
      <c r="A20" s="254" t="s">
        <v>30</v>
      </c>
      <c r="B20" s="258" t="s">
        <v>1070</v>
      </c>
      <c r="C20" s="256" t="s">
        <v>285</v>
      </c>
      <c r="D20" s="256" t="s">
        <v>309</v>
      </c>
      <c r="E20" s="256" t="s">
        <v>310</v>
      </c>
      <c r="F20" s="256" t="s">
        <v>311</v>
      </c>
      <c r="G20" s="256" t="s">
        <v>312</v>
      </c>
      <c r="H20" s="256" t="s">
        <v>1099</v>
      </c>
      <c r="I20" s="256" t="s">
        <v>313</v>
      </c>
      <c r="J20" s="256" t="s">
        <v>314</v>
      </c>
      <c r="K20" s="256" t="s">
        <v>313</v>
      </c>
      <c r="L20" s="257">
        <v>421903555518</v>
      </c>
    </row>
    <row r="21" spans="1:12">
      <c r="A21" s="254" t="s">
        <v>24</v>
      </c>
      <c r="B21" s="258" t="s">
        <v>25</v>
      </c>
      <c r="C21" s="256" t="s">
        <v>285</v>
      </c>
      <c r="D21" s="256" t="s">
        <v>295</v>
      </c>
      <c r="E21" s="256" t="s">
        <v>296</v>
      </c>
      <c r="F21" s="256" t="s">
        <v>297</v>
      </c>
      <c r="G21" s="256" t="s">
        <v>298</v>
      </c>
      <c r="H21" s="256" t="s">
        <v>299</v>
      </c>
      <c r="I21" s="256" t="s">
        <v>300</v>
      </c>
      <c r="J21" s="256" t="s">
        <v>301</v>
      </c>
      <c r="K21" s="256" t="s">
        <v>302</v>
      </c>
      <c r="L21" s="257">
        <v>421915177443</v>
      </c>
    </row>
    <row r="22" spans="1:12">
      <c r="A22" s="254" t="s">
        <v>27</v>
      </c>
      <c r="B22" s="258" t="s">
        <v>28</v>
      </c>
      <c r="C22" s="256" t="s">
        <v>285</v>
      </c>
      <c r="D22" s="256" t="s">
        <v>1080</v>
      </c>
      <c r="E22" s="256" t="s">
        <v>303</v>
      </c>
      <c r="F22" s="256" t="s">
        <v>304</v>
      </c>
      <c r="G22" s="256" t="s">
        <v>305</v>
      </c>
      <c r="H22" s="256" t="s">
        <v>306</v>
      </c>
      <c r="I22" s="256" t="s">
        <v>307</v>
      </c>
      <c r="J22" s="256" t="s">
        <v>314</v>
      </c>
      <c r="K22" s="256" t="s">
        <v>307</v>
      </c>
      <c r="L22" s="257">
        <v>421911361044</v>
      </c>
    </row>
    <row r="23" spans="1:12">
      <c r="A23" s="254" t="s">
        <v>31</v>
      </c>
      <c r="B23" s="258" t="s">
        <v>32</v>
      </c>
      <c r="C23" s="256" t="s">
        <v>285</v>
      </c>
      <c r="D23" s="256" t="s">
        <v>315</v>
      </c>
      <c r="E23" s="256" t="s">
        <v>316</v>
      </c>
      <c r="F23" s="256" t="s">
        <v>317</v>
      </c>
      <c r="G23" s="256" t="s">
        <v>1366</v>
      </c>
      <c r="H23" s="256" t="s">
        <v>318</v>
      </c>
      <c r="I23" s="256" t="s">
        <v>319</v>
      </c>
      <c r="J23" s="256" t="s">
        <v>314</v>
      </c>
      <c r="K23" s="256" t="s">
        <v>320</v>
      </c>
      <c r="L23" s="257">
        <v>421903403105</v>
      </c>
    </row>
    <row r="24" spans="1:12">
      <c r="A24" s="254" t="s">
        <v>1367</v>
      </c>
      <c r="B24" s="255" t="s">
        <v>1368</v>
      </c>
      <c r="C24" s="256" t="s">
        <v>285</v>
      </c>
      <c r="D24" s="255" t="s">
        <v>1369</v>
      </c>
      <c r="E24" s="255" t="s">
        <v>1370</v>
      </c>
      <c r="F24" s="255" t="s">
        <v>1371</v>
      </c>
      <c r="G24" s="255" t="s">
        <v>1372</v>
      </c>
      <c r="H24" s="255" t="s">
        <v>1373</v>
      </c>
      <c r="I24" s="255" t="s">
        <v>1374</v>
      </c>
      <c r="J24" s="255" t="s">
        <v>314</v>
      </c>
      <c r="K24" s="255" t="s">
        <v>1374</v>
      </c>
      <c r="L24" s="257">
        <v>421917812810</v>
      </c>
    </row>
    <row r="25" spans="1:12">
      <c r="A25" s="254" t="s">
        <v>1375</v>
      </c>
      <c r="B25" s="255" t="s">
        <v>1376</v>
      </c>
      <c r="C25" s="256" t="s">
        <v>285</v>
      </c>
      <c r="D25" s="255" t="s">
        <v>1377</v>
      </c>
      <c r="E25" s="255" t="s">
        <v>1378</v>
      </c>
      <c r="F25" s="255" t="s">
        <v>1379</v>
      </c>
      <c r="G25" s="255" t="s">
        <v>1380</v>
      </c>
      <c r="H25" s="255" t="s">
        <v>1381</v>
      </c>
      <c r="I25" s="255" t="s">
        <v>1382</v>
      </c>
      <c r="J25" s="255" t="s">
        <v>314</v>
      </c>
      <c r="K25" s="255" t="s">
        <v>1383</v>
      </c>
      <c r="L25" s="257">
        <v>421907834082</v>
      </c>
    </row>
    <row r="26" spans="1:12">
      <c r="A26" s="254" t="s">
        <v>1384</v>
      </c>
      <c r="B26" s="255" t="s">
        <v>1385</v>
      </c>
      <c r="C26" s="256" t="s">
        <v>285</v>
      </c>
      <c r="D26" s="255" t="s">
        <v>1386</v>
      </c>
      <c r="E26" s="255" t="s">
        <v>310</v>
      </c>
      <c r="F26" s="255" t="s">
        <v>349</v>
      </c>
      <c r="G26" s="255" t="s">
        <v>1387</v>
      </c>
      <c r="H26" s="255" t="s">
        <v>1388</v>
      </c>
      <c r="I26" s="255" t="s">
        <v>1389</v>
      </c>
      <c r="J26" s="255" t="s">
        <v>308</v>
      </c>
      <c r="K26" s="255" t="s">
        <v>1390</v>
      </c>
      <c r="L26" s="257">
        <v>421905526840</v>
      </c>
    </row>
    <row r="27" spans="1:12">
      <c r="A27" s="254" t="s">
        <v>35</v>
      </c>
      <c r="B27" s="258" t="s">
        <v>1071</v>
      </c>
      <c r="C27" s="256" t="s">
        <v>285</v>
      </c>
      <c r="D27" s="256" t="s">
        <v>309</v>
      </c>
      <c r="E27" s="256" t="s">
        <v>310</v>
      </c>
      <c r="F27" s="256" t="s">
        <v>311</v>
      </c>
      <c r="G27" s="256" t="s">
        <v>321</v>
      </c>
      <c r="H27" s="256" t="s">
        <v>322</v>
      </c>
      <c r="I27" s="256" t="s">
        <v>323</v>
      </c>
      <c r="J27" s="256" t="s">
        <v>314</v>
      </c>
      <c r="K27" s="256" t="s">
        <v>323</v>
      </c>
      <c r="L27" s="257">
        <v>421902901640</v>
      </c>
    </row>
    <row r="28" spans="1:12">
      <c r="A28" s="254" t="s">
        <v>1391</v>
      </c>
      <c r="B28" s="255" t="s">
        <v>1392</v>
      </c>
      <c r="C28" s="256" t="s">
        <v>285</v>
      </c>
      <c r="D28" s="255" t="s">
        <v>496</v>
      </c>
      <c r="E28" s="255" t="s">
        <v>310</v>
      </c>
      <c r="F28" s="255" t="s">
        <v>349</v>
      </c>
      <c r="G28" s="255" t="s">
        <v>1393</v>
      </c>
      <c r="H28" s="255" t="s">
        <v>1394</v>
      </c>
      <c r="I28" s="255" t="s">
        <v>1395</v>
      </c>
      <c r="J28" s="255" t="s">
        <v>314</v>
      </c>
      <c r="K28" s="255" t="s">
        <v>1396</v>
      </c>
      <c r="L28" s="257">
        <v>421907696186</v>
      </c>
    </row>
    <row r="29" spans="1:12">
      <c r="A29" s="254" t="s">
        <v>38</v>
      </c>
      <c r="B29" s="258" t="s">
        <v>39</v>
      </c>
      <c r="C29" s="256" t="s">
        <v>285</v>
      </c>
      <c r="D29" s="256" t="s">
        <v>309</v>
      </c>
      <c r="E29" s="256" t="s">
        <v>310</v>
      </c>
      <c r="F29" s="256" t="s">
        <v>311</v>
      </c>
      <c r="G29" s="256" t="s">
        <v>324</v>
      </c>
      <c r="H29" s="256" t="s">
        <v>325</v>
      </c>
      <c r="I29" s="256" t="s">
        <v>326</v>
      </c>
      <c r="J29" s="256" t="s">
        <v>314</v>
      </c>
      <c r="K29" s="256" t="s">
        <v>327</v>
      </c>
      <c r="L29" s="257">
        <v>421905294239</v>
      </c>
    </row>
    <row r="30" spans="1:12">
      <c r="A30" s="254" t="s">
        <v>40</v>
      </c>
      <c r="B30" s="258" t="s">
        <v>41</v>
      </c>
      <c r="C30" s="256" t="s">
        <v>285</v>
      </c>
      <c r="D30" s="256" t="s">
        <v>309</v>
      </c>
      <c r="E30" s="256" t="s">
        <v>310</v>
      </c>
      <c r="F30" s="256" t="s">
        <v>311</v>
      </c>
      <c r="G30" s="256" t="s">
        <v>328</v>
      </c>
      <c r="H30" s="256" t="s">
        <v>329</v>
      </c>
      <c r="I30" s="256" t="s">
        <v>330</v>
      </c>
      <c r="J30" s="256" t="s">
        <v>314</v>
      </c>
      <c r="K30" s="256" t="s">
        <v>1125</v>
      </c>
      <c r="L30" s="257">
        <v>421905504810</v>
      </c>
    </row>
    <row r="31" spans="1:12">
      <c r="A31" s="254" t="s">
        <v>43</v>
      </c>
      <c r="B31" s="258" t="s">
        <v>44</v>
      </c>
      <c r="C31" s="256" t="s">
        <v>285</v>
      </c>
      <c r="D31" s="256" t="s">
        <v>1081</v>
      </c>
      <c r="E31" s="256" t="s">
        <v>331</v>
      </c>
      <c r="F31" s="256" t="s">
        <v>332</v>
      </c>
      <c r="G31" s="256" t="s">
        <v>1100</v>
      </c>
      <c r="H31" s="256" t="s">
        <v>333</v>
      </c>
      <c r="I31" s="256" t="s">
        <v>1101</v>
      </c>
      <c r="J31" s="256" t="s">
        <v>314</v>
      </c>
      <c r="K31" s="256" t="s">
        <v>1126</v>
      </c>
      <c r="L31" s="257">
        <v>421949246786</v>
      </c>
    </row>
    <row r="32" spans="1:12">
      <c r="A32" s="254" t="s">
        <v>1397</v>
      </c>
      <c r="B32" s="255" t="s">
        <v>1398</v>
      </c>
      <c r="C32" s="256" t="s">
        <v>285</v>
      </c>
      <c r="D32" s="255" t="s">
        <v>1399</v>
      </c>
      <c r="E32" s="255" t="s">
        <v>372</v>
      </c>
      <c r="F32" s="255" t="s">
        <v>373</v>
      </c>
      <c r="G32" s="255" t="s">
        <v>1400</v>
      </c>
      <c r="H32" s="255" t="s">
        <v>1401</v>
      </c>
      <c r="I32" s="255" t="s">
        <v>1402</v>
      </c>
      <c r="J32" s="255" t="s">
        <v>314</v>
      </c>
      <c r="K32" s="255" t="s">
        <v>1402</v>
      </c>
      <c r="L32" s="257">
        <v>421903919943</v>
      </c>
    </row>
    <row r="33" spans="1:12">
      <c r="A33" s="254" t="s">
        <v>334</v>
      </c>
      <c r="B33" s="258" t="s">
        <v>1072</v>
      </c>
      <c r="C33" s="256" t="s">
        <v>285</v>
      </c>
      <c r="D33" s="256" t="s">
        <v>335</v>
      </c>
      <c r="E33" s="256" t="s">
        <v>310</v>
      </c>
      <c r="F33" s="256" t="s">
        <v>336</v>
      </c>
      <c r="G33" s="256" t="s">
        <v>337</v>
      </c>
      <c r="H33" s="256" t="s">
        <v>338</v>
      </c>
      <c r="I33" s="256" t="s">
        <v>1403</v>
      </c>
      <c r="J33" s="256" t="s">
        <v>1404</v>
      </c>
      <c r="K33" s="256" t="s">
        <v>339</v>
      </c>
      <c r="L33" s="257">
        <v>421903446366</v>
      </c>
    </row>
    <row r="34" spans="1:12">
      <c r="A34" s="254" t="s">
        <v>48</v>
      </c>
      <c r="B34" s="258" t="s">
        <v>49</v>
      </c>
      <c r="C34" s="256" t="s">
        <v>285</v>
      </c>
      <c r="D34" s="256" t="s">
        <v>309</v>
      </c>
      <c r="E34" s="256" t="s">
        <v>310</v>
      </c>
      <c r="F34" s="256" t="s">
        <v>311</v>
      </c>
      <c r="G34" s="259" t="s">
        <v>1405</v>
      </c>
      <c r="H34" s="256" t="s">
        <v>340</v>
      </c>
      <c r="I34" s="256" t="s">
        <v>341</v>
      </c>
      <c r="J34" s="256" t="s">
        <v>314</v>
      </c>
      <c r="K34" s="256" t="s">
        <v>342</v>
      </c>
      <c r="L34" s="257">
        <v>421905811053</v>
      </c>
    </row>
    <row r="35" spans="1:12">
      <c r="A35" s="254" t="s">
        <v>1406</v>
      </c>
      <c r="B35" s="255" t="s">
        <v>1407</v>
      </c>
      <c r="C35" s="256" t="s">
        <v>285</v>
      </c>
      <c r="D35" s="255" t="s">
        <v>309</v>
      </c>
      <c r="E35" s="255" t="s">
        <v>310</v>
      </c>
      <c r="F35" s="255" t="s">
        <v>311</v>
      </c>
      <c r="G35" s="255" t="s">
        <v>1408</v>
      </c>
      <c r="H35" s="255" t="s">
        <v>1409</v>
      </c>
      <c r="I35" s="255" t="s">
        <v>1410</v>
      </c>
      <c r="J35" s="255" t="s">
        <v>384</v>
      </c>
      <c r="K35" s="255" t="s">
        <v>1411</v>
      </c>
      <c r="L35" s="257">
        <v>421905719339</v>
      </c>
    </row>
    <row r="36" spans="1:12">
      <c r="A36" s="254" t="s">
        <v>51</v>
      </c>
      <c r="B36" s="258" t="s">
        <v>343</v>
      </c>
      <c r="C36" s="256" t="s">
        <v>285</v>
      </c>
      <c r="D36" s="256" t="s">
        <v>309</v>
      </c>
      <c r="E36" s="256" t="s">
        <v>310</v>
      </c>
      <c r="F36" s="256" t="s">
        <v>311</v>
      </c>
      <c r="G36" s="256" t="s">
        <v>344</v>
      </c>
      <c r="H36" s="256" t="s">
        <v>1102</v>
      </c>
      <c r="I36" s="256" t="s">
        <v>345</v>
      </c>
      <c r="J36" s="256" t="s">
        <v>308</v>
      </c>
      <c r="K36" s="256" t="s">
        <v>346</v>
      </c>
      <c r="L36" s="257">
        <v>421907100191</v>
      </c>
    </row>
    <row r="37" spans="1:12">
      <c r="A37" s="254" t="s">
        <v>347</v>
      </c>
      <c r="B37" s="258" t="s">
        <v>348</v>
      </c>
      <c r="C37" s="256" t="s">
        <v>285</v>
      </c>
      <c r="D37" s="256" t="s">
        <v>309</v>
      </c>
      <c r="E37" s="256" t="s">
        <v>310</v>
      </c>
      <c r="F37" s="256" t="s">
        <v>349</v>
      </c>
      <c r="G37" s="256" t="s">
        <v>350</v>
      </c>
      <c r="H37" s="256" t="s">
        <v>351</v>
      </c>
      <c r="I37" s="256" t="s">
        <v>352</v>
      </c>
      <c r="J37" s="256" t="s">
        <v>314</v>
      </c>
      <c r="K37" s="256" t="s">
        <v>353</v>
      </c>
      <c r="L37" s="257">
        <v>421905659739</v>
      </c>
    </row>
    <row r="38" spans="1:12">
      <c r="A38" s="254" t="s">
        <v>52</v>
      </c>
      <c r="B38" s="258" t="s">
        <v>53</v>
      </c>
      <c r="C38" s="256" t="s">
        <v>285</v>
      </c>
      <c r="D38" s="256" t="s">
        <v>354</v>
      </c>
      <c r="E38" s="256" t="s">
        <v>355</v>
      </c>
      <c r="F38" s="256" t="s">
        <v>356</v>
      </c>
      <c r="G38" s="256" t="s">
        <v>1103</v>
      </c>
      <c r="H38" s="256" t="s">
        <v>357</v>
      </c>
      <c r="I38" s="256" t="s">
        <v>1104</v>
      </c>
      <c r="J38" s="256" t="s">
        <v>1105</v>
      </c>
      <c r="K38" s="256" t="s">
        <v>358</v>
      </c>
      <c r="L38" s="257">
        <v>421917171846</v>
      </c>
    </row>
    <row r="39" spans="1:12">
      <c r="A39" s="254" t="s">
        <v>54</v>
      </c>
      <c r="B39" s="258" t="s">
        <v>1073</v>
      </c>
      <c r="C39" s="256" t="s">
        <v>285</v>
      </c>
      <c r="D39" s="256" t="s">
        <v>359</v>
      </c>
      <c r="E39" s="256" t="s">
        <v>360</v>
      </c>
      <c r="F39" s="256" t="s">
        <v>361</v>
      </c>
      <c r="G39" s="256" t="s">
        <v>362</v>
      </c>
      <c r="H39" s="256" t="s">
        <v>363</v>
      </c>
      <c r="I39" s="256" t="s">
        <v>364</v>
      </c>
      <c r="J39" s="256" t="s">
        <v>314</v>
      </c>
      <c r="K39" s="256" t="s">
        <v>365</v>
      </c>
      <c r="L39" s="257">
        <v>421905601243</v>
      </c>
    </row>
    <row r="40" spans="1:12">
      <c r="A40" s="254" t="s">
        <v>1068</v>
      </c>
      <c r="B40" s="258" t="s">
        <v>1074</v>
      </c>
      <c r="C40" s="256" t="s">
        <v>285</v>
      </c>
      <c r="D40" s="256" t="s">
        <v>1082</v>
      </c>
      <c r="E40" s="256" t="s">
        <v>1083</v>
      </c>
      <c r="F40" s="256" t="s">
        <v>1084</v>
      </c>
      <c r="G40" s="256" t="s">
        <v>1106</v>
      </c>
      <c r="H40" s="256" t="s">
        <v>1107</v>
      </c>
      <c r="I40" s="256" t="s">
        <v>1108</v>
      </c>
      <c r="J40" s="256" t="s">
        <v>314</v>
      </c>
      <c r="K40" s="256" t="s">
        <v>1127</v>
      </c>
      <c r="L40" s="257">
        <v>421908888677</v>
      </c>
    </row>
    <row r="41" spans="1:12">
      <c r="A41" s="254" t="s">
        <v>56</v>
      </c>
      <c r="B41" s="258" t="s">
        <v>57</v>
      </c>
      <c r="C41" s="256" t="s">
        <v>285</v>
      </c>
      <c r="D41" s="256" t="s">
        <v>366</v>
      </c>
      <c r="E41" s="256" t="s">
        <v>310</v>
      </c>
      <c r="F41" s="256" t="s">
        <v>367</v>
      </c>
      <c r="G41" s="256" t="s">
        <v>368</v>
      </c>
      <c r="H41" s="256" t="s">
        <v>369</v>
      </c>
      <c r="I41" s="256" t="s">
        <v>370</v>
      </c>
      <c r="J41" s="256" t="s">
        <v>314</v>
      </c>
      <c r="K41" s="256" t="s">
        <v>370</v>
      </c>
      <c r="L41" s="257">
        <v>421905620679</v>
      </c>
    </row>
    <row r="42" spans="1:12">
      <c r="A42" s="254" t="s">
        <v>59</v>
      </c>
      <c r="B42" s="258" t="s">
        <v>60</v>
      </c>
      <c r="C42" s="256" t="s">
        <v>285</v>
      </c>
      <c r="D42" s="256" t="s">
        <v>371</v>
      </c>
      <c r="E42" s="256" t="s">
        <v>372</v>
      </c>
      <c r="F42" s="256" t="s">
        <v>373</v>
      </c>
      <c r="G42" s="256" t="s">
        <v>374</v>
      </c>
      <c r="H42" s="256" t="s">
        <v>375</v>
      </c>
      <c r="I42" s="256" t="s">
        <v>376</v>
      </c>
      <c r="J42" s="256" t="s">
        <v>314</v>
      </c>
      <c r="K42" s="256" t="s">
        <v>377</v>
      </c>
      <c r="L42" s="257">
        <v>421911787837</v>
      </c>
    </row>
    <row r="43" spans="1:12">
      <c r="A43" s="254" t="s">
        <v>61</v>
      </c>
      <c r="B43" s="258" t="s">
        <v>62</v>
      </c>
      <c r="C43" s="256" t="s">
        <v>285</v>
      </c>
      <c r="D43" s="256" t="s">
        <v>378</v>
      </c>
      <c r="E43" s="256" t="s">
        <v>379</v>
      </c>
      <c r="F43" s="256" t="s">
        <v>380</v>
      </c>
      <c r="G43" s="256" t="s">
        <v>381</v>
      </c>
      <c r="H43" s="256" t="s">
        <v>382</v>
      </c>
      <c r="I43" s="256" t="s">
        <v>383</v>
      </c>
      <c r="J43" s="256" t="s">
        <v>384</v>
      </c>
      <c r="K43" s="256" t="s">
        <v>385</v>
      </c>
      <c r="L43" s="257">
        <v>421915156717</v>
      </c>
    </row>
    <row r="44" spans="1:12">
      <c r="A44" s="254" t="s">
        <v>64</v>
      </c>
      <c r="B44" s="258" t="s">
        <v>65</v>
      </c>
      <c r="C44" s="256" t="s">
        <v>285</v>
      </c>
      <c r="D44" s="256" t="s">
        <v>309</v>
      </c>
      <c r="E44" s="256" t="s">
        <v>310</v>
      </c>
      <c r="F44" s="256" t="s">
        <v>311</v>
      </c>
      <c r="G44" s="256" t="s">
        <v>386</v>
      </c>
      <c r="H44" s="256" t="s">
        <v>387</v>
      </c>
      <c r="I44" s="256" t="s">
        <v>388</v>
      </c>
      <c r="J44" s="256" t="s">
        <v>314</v>
      </c>
      <c r="K44" s="256" t="s">
        <v>327</v>
      </c>
      <c r="L44" s="257">
        <v>421905294239</v>
      </c>
    </row>
    <row r="45" spans="1:12">
      <c r="A45" s="254" t="s">
        <v>66</v>
      </c>
      <c r="B45" s="258" t="s">
        <v>67</v>
      </c>
      <c r="C45" s="256" t="s">
        <v>285</v>
      </c>
      <c r="D45" s="256" t="s">
        <v>309</v>
      </c>
      <c r="E45" s="256" t="s">
        <v>310</v>
      </c>
      <c r="F45" s="256" t="s">
        <v>311</v>
      </c>
      <c r="G45" s="256" t="s">
        <v>389</v>
      </c>
      <c r="H45" s="259" t="s">
        <v>390</v>
      </c>
      <c r="I45" s="256" t="s">
        <v>1109</v>
      </c>
      <c r="J45" s="256" t="s">
        <v>294</v>
      </c>
      <c r="K45" s="256" t="s">
        <v>1109</v>
      </c>
      <c r="L45" s="257">
        <v>421903409020</v>
      </c>
    </row>
    <row r="46" spans="1:12">
      <c r="A46" s="254" t="s">
        <v>68</v>
      </c>
      <c r="B46" s="258" t="s">
        <v>69</v>
      </c>
      <c r="C46" s="256" t="s">
        <v>285</v>
      </c>
      <c r="D46" s="256" t="s">
        <v>309</v>
      </c>
      <c r="E46" s="256" t="s">
        <v>310</v>
      </c>
      <c r="F46" s="256" t="s">
        <v>311</v>
      </c>
      <c r="G46" s="256" t="s">
        <v>391</v>
      </c>
      <c r="H46" s="256" t="s">
        <v>392</v>
      </c>
      <c r="I46" s="256" t="s">
        <v>393</v>
      </c>
      <c r="J46" s="256" t="s">
        <v>314</v>
      </c>
      <c r="K46" s="256" t="s">
        <v>393</v>
      </c>
      <c r="L46" s="257">
        <v>421905648349</v>
      </c>
    </row>
    <row r="47" spans="1:12">
      <c r="A47" s="254" t="s">
        <v>71</v>
      </c>
      <c r="B47" s="258" t="s">
        <v>72</v>
      </c>
      <c r="C47" s="256" t="s">
        <v>285</v>
      </c>
      <c r="D47" s="256" t="s">
        <v>309</v>
      </c>
      <c r="E47" s="256" t="s">
        <v>310</v>
      </c>
      <c r="F47" s="256" t="s">
        <v>311</v>
      </c>
      <c r="G47" s="256" t="s">
        <v>394</v>
      </c>
      <c r="H47" s="256" t="s">
        <v>395</v>
      </c>
      <c r="I47" s="256" t="s">
        <v>1110</v>
      </c>
      <c r="J47" s="256" t="s">
        <v>314</v>
      </c>
      <c r="K47" s="256" t="s">
        <v>396</v>
      </c>
      <c r="L47" s="257">
        <v>421903452459</v>
      </c>
    </row>
    <row r="48" spans="1:12">
      <c r="A48" s="254" t="s">
        <v>74</v>
      </c>
      <c r="B48" s="258" t="s">
        <v>75</v>
      </c>
      <c r="C48" s="256" t="s">
        <v>285</v>
      </c>
      <c r="D48" s="256" t="s">
        <v>397</v>
      </c>
      <c r="E48" s="256" t="s">
        <v>310</v>
      </c>
      <c r="F48" s="256" t="s">
        <v>349</v>
      </c>
      <c r="G48" s="256" t="s">
        <v>1111</v>
      </c>
      <c r="H48" s="256" t="s">
        <v>1112</v>
      </c>
      <c r="I48" s="256" t="s">
        <v>398</v>
      </c>
      <c r="J48" s="256" t="s">
        <v>399</v>
      </c>
      <c r="K48" s="256" t="s">
        <v>400</v>
      </c>
      <c r="L48" s="257">
        <v>421905278836</v>
      </c>
    </row>
    <row r="49" spans="1:12">
      <c r="A49" s="254" t="s">
        <v>1412</v>
      </c>
      <c r="B49" s="255" t="s">
        <v>1413</v>
      </c>
      <c r="C49" s="256" t="s">
        <v>285</v>
      </c>
      <c r="D49" s="255" t="s">
        <v>309</v>
      </c>
      <c r="E49" s="255" t="s">
        <v>310</v>
      </c>
      <c r="F49" s="255" t="s">
        <v>311</v>
      </c>
      <c r="G49" s="255" t="s">
        <v>1414</v>
      </c>
      <c r="H49" s="255" t="s">
        <v>1415</v>
      </c>
      <c r="I49" s="255" t="s">
        <v>1416</v>
      </c>
      <c r="J49" s="255" t="s">
        <v>308</v>
      </c>
      <c r="K49" s="255" t="s">
        <v>1417</v>
      </c>
      <c r="L49" s="257">
        <v>421948726725</v>
      </c>
    </row>
    <row r="50" spans="1:12">
      <c r="A50" s="254" t="s">
        <v>76</v>
      </c>
      <c r="B50" s="258" t="s">
        <v>77</v>
      </c>
      <c r="C50" s="256" t="s">
        <v>285</v>
      </c>
      <c r="D50" s="256" t="s">
        <v>309</v>
      </c>
      <c r="E50" s="256" t="s">
        <v>310</v>
      </c>
      <c r="F50" s="256" t="s">
        <v>311</v>
      </c>
      <c r="G50" s="256" t="s">
        <v>401</v>
      </c>
      <c r="H50" s="256" t="s">
        <v>402</v>
      </c>
      <c r="I50" s="256" t="s">
        <v>403</v>
      </c>
      <c r="J50" s="256" t="s">
        <v>308</v>
      </c>
      <c r="K50" s="256" t="s">
        <v>403</v>
      </c>
      <c r="L50" s="257">
        <v>421907194669</v>
      </c>
    </row>
    <row r="51" spans="1:12">
      <c r="A51" s="254" t="s">
        <v>79</v>
      </c>
      <c r="B51" s="258" t="s">
        <v>80</v>
      </c>
      <c r="C51" s="256" t="s">
        <v>285</v>
      </c>
      <c r="D51" s="256" t="s">
        <v>1085</v>
      </c>
      <c r="E51" s="256" t="s">
        <v>404</v>
      </c>
      <c r="F51" s="256" t="s">
        <v>1062</v>
      </c>
      <c r="G51" s="256" t="s">
        <v>405</v>
      </c>
      <c r="H51" s="256" t="s">
        <v>406</v>
      </c>
      <c r="I51" s="256" t="s">
        <v>407</v>
      </c>
      <c r="J51" s="256" t="s">
        <v>314</v>
      </c>
      <c r="K51" s="256" t="s">
        <v>407</v>
      </c>
      <c r="L51" s="257">
        <v>421903712927</v>
      </c>
    </row>
    <row r="52" spans="1:12">
      <c r="A52" s="254" t="s">
        <v>81</v>
      </c>
      <c r="B52" s="258" t="s">
        <v>82</v>
      </c>
      <c r="C52" s="256" t="s">
        <v>285</v>
      </c>
      <c r="D52" s="256" t="s">
        <v>408</v>
      </c>
      <c r="E52" s="256" t="s">
        <v>310</v>
      </c>
      <c r="F52" s="256" t="s">
        <v>336</v>
      </c>
      <c r="G52" s="256" t="s">
        <v>409</v>
      </c>
      <c r="H52" s="256" t="s">
        <v>410</v>
      </c>
      <c r="I52" s="256" t="s">
        <v>411</v>
      </c>
      <c r="J52" s="256" t="s">
        <v>314</v>
      </c>
      <c r="K52" s="256" t="s">
        <v>411</v>
      </c>
      <c r="L52" s="257">
        <v>421905012032</v>
      </c>
    </row>
    <row r="53" spans="1:12">
      <c r="A53" s="254" t="s">
        <v>84</v>
      </c>
      <c r="B53" s="258" t="s">
        <v>85</v>
      </c>
      <c r="C53" s="256" t="s">
        <v>285</v>
      </c>
      <c r="D53" s="256" t="s">
        <v>1086</v>
      </c>
      <c r="E53" s="256" t="s">
        <v>581</v>
      </c>
      <c r="F53" s="256" t="s">
        <v>1087</v>
      </c>
      <c r="G53" s="256" t="s">
        <v>412</v>
      </c>
      <c r="H53" s="256" t="s">
        <v>413</v>
      </c>
      <c r="I53" s="256" t="s">
        <v>414</v>
      </c>
      <c r="J53" s="256" t="s">
        <v>308</v>
      </c>
      <c r="K53" s="256" t="s">
        <v>414</v>
      </c>
      <c r="L53" s="257">
        <v>421905606229</v>
      </c>
    </row>
    <row r="54" spans="1:12">
      <c r="A54" s="254" t="s">
        <v>1418</v>
      </c>
      <c r="B54" s="255" t="s">
        <v>1419</v>
      </c>
      <c r="C54" s="256" t="s">
        <v>285</v>
      </c>
      <c r="D54" s="255" t="s">
        <v>1420</v>
      </c>
      <c r="E54" s="255" t="s">
        <v>1360</v>
      </c>
      <c r="F54" s="255" t="s">
        <v>1361</v>
      </c>
      <c r="G54" s="255" t="s">
        <v>1421</v>
      </c>
      <c r="H54" s="255" t="s">
        <v>1422</v>
      </c>
      <c r="I54" s="255" t="s">
        <v>1423</v>
      </c>
      <c r="J54" s="255" t="s">
        <v>308</v>
      </c>
      <c r="K54" s="255" t="s">
        <v>1423</v>
      </c>
      <c r="L54" s="257">
        <v>421903406162</v>
      </c>
    </row>
    <row r="55" spans="1:12">
      <c r="A55" s="254" t="s">
        <v>87</v>
      </c>
      <c r="B55" s="258" t="s">
        <v>88</v>
      </c>
      <c r="C55" s="256" t="s">
        <v>285</v>
      </c>
      <c r="D55" s="256" t="s">
        <v>1088</v>
      </c>
      <c r="E55" s="256" t="s">
        <v>331</v>
      </c>
      <c r="F55" s="256" t="s">
        <v>415</v>
      </c>
      <c r="G55" s="256" t="s">
        <v>416</v>
      </c>
      <c r="H55" s="256" t="s">
        <v>1113</v>
      </c>
      <c r="I55" s="256" t="s">
        <v>417</v>
      </c>
      <c r="J55" s="256" t="s">
        <v>314</v>
      </c>
      <c r="K55" s="256" t="s">
        <v>1128</v>
      </c>
      <c r="L55" s="257">
        <v>421239103125</v>
      </c>
    </row>
    <row r="56" spans="1:12">
      <c r="A56" s="254" t="s">
        <v>929</v>
      </c>
      <c r="B56" s="258" t="s">
        <v>931</v>
      </c>
      <c r="C56" s="256" t="s">
        <v>285</v>
      </c>
      <c r="D56" s="256" t="s">
        <v>309</v>
      </c>
      <c r="E56" s="256" t="s">
        <v>310</v>
      </c>
      <c r="F56" s="256" t="s">
        <v>311</v>
      </c>
      <c r="G56" s="256" t="s">
        <v>932</v>
      </c>
      <c r="H56" s="256" t="s">
        <v>933</v>
      </c>
      <c r="I56" s="256" t="s">
        <v>934</v>
      </c>
      <c r="J56" s="256" t="s">
        <v>308</v>
      </c>
      <c r="K56" s="256" t="s">
        <v>934</v>
      </c>
      <c r="L56" s="257">
        <v>421907988343</v>
      </c>
    </row>
    <row r="57" spans="1:12">
      <c r="A57" s="254" t="s">
        <v>90</v>
      </c>
      <c r="B57" s="258" t="s">
        <v>91</v>
      </c>
      <c r="C57" s="256" t="s">
        <v>285</v>
      </c>
      <c r="D57" s="256" t="s">
        <v>418</v>
      </c>
      <c r="E57" s="256" t="s">
        <v>331</v>
      </c>
      <c r="F57" s="256" t="s">
        <v>419</v>
      </c>
      <c r="G57" s="256" t="s">
        <v>420</v>
      </c>
      <c r="H57" s="256" t="s">
        <v>421</v>
      </c>
      <c r="I57" s="256" t="s">
        <v>1114</v>
      </c>
      <c r="J57" s="256" t="s">
        <v>314</v>
      </c>
      <c r="K57" s="256" t="s">
        <v>1114</v>
      </c>
      <c r="L57" s="257">
        <v>421905504040</v>
      </c>
    </row>
    <row r="58" spans="1:12">
      <c r="A58" s="254" t="s">
        <v>92</v>
      </c>
      <c r="B58" s="258" t="s">
        <v>93</v>
      </c>
      <c r="C58" s="256" t="s">
        <v>285</v>
      </c>
      <c r="D58" s="256" t="s">
        <v>309</v>
      </c>
      <c r="E58" s="256" t="s">
        <v>310</v>
      </c>
      <c r="F58" s="256" t="s">
        <v>311</v>
      </c>
      <c r="G58" s="256" t="s">
        <v>422</v>
      </c>
      <c r="H58" s="256" t="s">
        <v>423</v>
      </c>
      <c r="I58" s="256" t="s">
        <v>424</v>
      </c>
      <c r="J58" s="256" t="s">
        <v>308</v>
      </c>
      <c r="K58" s="256" t="s">
        <v>425</v>
      </c>
      <c r="L58" s="257">
        <v>421903475887</v>
      </c>
    </row>
    <row r="59" spans="1:12">
      <c r="A59" s="254" t="s">
        <v>95</v>
      </c>
      <c r="B59" s="258" t="s">
        <v>1075</v>
      </c>
      <c r="C59" s="256" t="s">
        <v>285</v>
      </c>
      <c r="D59" s="256" t="s">
        <v>426</v>
      </c>
      <c r="E59" s="256" t="s">
        <v>427</v>
      </c>
      <c r="F59" s="256" t="s">
        <v>428</v>
      </c>
      <c r="G59" s="256" t="s">
        <v>429</v>
      </c>
      <c r="H59" s="256" t="s">
        <v>430</v>
      </c>
      <c r="I59" s="256" t="s">
        <v>431</v>
      </c>
      <c r="J59" s="256" t="s">
        <v>314</v>
      </c>
      <c r="K59" s="256" t="s">
        <v>1129</v>
      </c>
      <c r="L59" s="257">
        <v>421903548845</v>
      </c>
    </row>
    <row r="60" spans="1:12">
      <c r="A60" s="254" t="s">
        <v>97</v>
      </c>
      <c r="B60" s="258" t="s">
        <v>98</v>
      </c>
      <c r="C60" s="256" t="s">
        <v>285</v>
      </c>
      <c r="D60" s="256" t="s">
        <v>335</v>
      </c>
      <c r="E60" s="256" t="s">
        <v>310</v>
      </c>
      <c r="F60" s="256" t="s">
        <v>593</v>
      </c>
      <c r="G60" s="256" t="s">
        <v>594</v>
      </c>
      <c r="H60" s="256" t="s">
        <v>595</v>
      </c>
      <c r="I60" s="256" t="s">
        <v>1115</v>
      </c>
      <c r="J60" s="256" t="s">
        <v>314</v>
      </c>
      <c r="K60" s="256" t="s">
        <v>1424</v>
      </c>
      <c r="L60" s="257">
        <v>421903584992</v>
      </c>
    </row>
    <row r="61" spans="1:12">
      <c r="A61" s="254" t="s">
        <v>99</v>
      </c>
      <c r="B61" s="258" t="s">
        <v>100</v>
      </c>
      <c r="C61" s="256" t="s">
        <v>285</v>
      </c>
      <c r="D61" s="256" t="s">
        <v>580</v>
      </c>
      <c r="E61" s="256" t="s">
        <v>581</v>
      </c>
      <c r="F61" s="256" t="s">
        <v>582</v>
      </c>
      <c r="G61" s="256" t="s">
        <v>583</v>
      </c>
      <c r="H61" s="256" t="s">
        <v>584</v>
      </c>
      <c r="I61" s="256" t="s">
        <v>585</v>
      </c>
      <c r="J61" s="256" t="s">
        <v>308</v>
      </c>
      <c r="K61" s="256" t="s">
        <v>585</v>
      </c>
      <c r="L61" s="257"/>
    </row>
    <row r="62" spans="1:12">
      <c r="A62" s="254" t="s">
        <v>1425</v>
      </c>
      <c r="B62" s="255" t="s">
        <v>1426</v>
      </c>
      <c r="C62" s="256" t="s">
        <v>285</v>
      </c>
      <c r="D62" s="255" t="s">
        <v>1427</v>
      </c>
      <c r="E62" s="255" t="s">
        <v>427</v>
      </c>
      <c r="F62" s="255" t="s">
        <v>1428</v>
      </c>
      <c r="G62" s="255" t="s">
        <v>1429</v>
      </c>
      <c r="H62" s="255" t="s">
        <v>1430</v>
      </c>
      <c r="I62" s="255" t="s">
        <v>1431</v>
      </c>
      <c r="J62" s="255" t="s">
        <v>1432</v>
      </c>
      <c r="K62" s="255" t="s">
        <v>1433</v>
      </c>
      <c r="L62" s="257">
        <v>421918711548</v>
      </c>
    </row>
    <row r="63" spans="1:12">
      <c r="A63" s="254" t="s">
        <v>101</v>
      </c>
      <c r="B63" s="258" t="s">
        <v>102</v>
      </c>
      <c r="C63" s="256" t="s">
        <v>285</v>
      </c>
      <c r="D63" s="256" t="s">
        <v>432</v>
      </c>
      <c r="E63" s="256" t="s">
        <v>433</v>
      </c>
      <c r="F63" s="256" t="s">
        <v>434</v>
      </c>
      <c r="G63" s="256" t="s">
        <v>1116</v>
      </c>
      <c r="H63" s="256" t="s">
        <v>435</v>
      </c>
      <c r="I63" s="256" t="s">
        <v>436</v>
      </c>
      <c r="J63" s="256" t="s">
        <v>308</v>
      </c>
      <c r="K63" s="256" t="s">
        <v>436</v>
      </c>
      <c r="L63" s="257">
        <v>421903601379</v>
      </c>
    </row>
    <row r="64" spans="1:12">
      <c r="A64" s="254" t="s">
        <v>103</v>
      </c>
      <c r="B64" s="258" t="s">
        <v>104</v>
      </c>
      <c r="C64" s="256" t="s">
        <v>285</v>
      </c>
      <c r="D64" s="256" t="s">
        <v>437</v>
      </c>
      <c r="E64" s="256" t="s">
        <v>310</v>
      </c>
      <c r="F64" s="256" t="s">
        <v>438</v>
      </c>
      <c r="G64" s="256" t="s">
        <v>439</v>
      </c>
      <c r="H64" s="256" t="s">
        <v>440</v>
      </c>
      <c r="I64" s="256" t="s">
        <v>441</v>
      </c>
      <c r="J64" s="256" t="s">
        <v>308</v>
      </c>
      <c r="K64" s="256" t="s">
        <v>442</v>
      </c>
      <c r="L64" s="257">
        <v>421905245825</v>
      </c>
    </row>
    <row r="65" spans="1:12">
      <c r="A65" s="254" t="s">
        <v>106</v>
      </c>
      <c r="B65" s="258" t="s">
        <v>1076</v>
      </c>
      <c r="C65" s="256" t="s">
        <v>285</v>
      </c>
      <c r="D65" s="256" t="s">
        <v>443</v>
      </c>
      <c r="E65" s="256" t="s">
        <v>372</v>
      </c>
      <c r="F65" s="256" t="s">
        <v>444</v>
      </c>
      <c r="G65" s="256" t="s">
        <v>445</v>
      </c>
      <c r="H65" s="256" t="s">
        <v>446</v>
      </c>
      <c r="I65" s="256" t="s">
        <v>447</v>
      </c>
      <c r="J65" s="256" t="s">
        <v>314</v>
      </c>
      <c r="K65" s="256" t="s">
        <v>448</v>
      </c>
      <c r="L65" s="257">
        <v>421905431727</v>
      </c>
    </row>
    <row r="66" spans="1:12">
      <c r="A66" s="254" t="s">
        <v>108</v>
      </c>
      <c r="B66" s="258" t="s">
        <v>109</v>
      </c>
      <c r="C66" s="256" t="s">
        <v>285</v>
      </c>
      <c r="D66" s="256" t="s">
        <v>309</v>
      </c>
      <c r="E66" s="256" t="s">
        <v>310</v>
      </c>
      <c r="F66" s="256" t="s">
        <v>311</v>
      </c>
      <c r="G66" s="256" t="s">
        <v>449</v>
      </c>
      <c r="H66" s="256" t="s">
        <v>450</v>
      </c>
      <c r="I66" s="256" t="s">
        <v>451</v>
      </c>
      <c r="J66" s="256" t="s">
        <v>314</v>
      </c>
      <c r="K66" s="256" t="s">
        <v>452</v>
      </c>
      <c r="L66" s="257">
        <v>421903363993</v>
      </c>
    </row>
    <row r="67" spans="1:12">
      <c r="A67" s="254" t="s">
        <v>110</v>
      </c>
      <c r="B67" s="258" t="s">
        <v>111</v>
      </c>
      <c r="C67" s="256" t="s">
        <v>285</v>
      </c>
      <c r="D67" s="256" t="s">
        <v>453</v>
      </c>
      <c r="E67" s="256" t="s">
        <v>310</v>
      </c>
      <c r="F67" s="256" t="s">
        <v>349</v>
      </c>
      <c r="G67" s="256" t="s">
        <v>454</v>
      </c>
      <c r="H67" s="256" t="s">
        <v>455</v>
      </c>
      <c r="I67" s="256" t="s">
        <v>456</v>
      </c>
      <c r="J67" s="256" t="s">
        <v>314</v>
      </c>
      <c r="K67" s="256" t="s">
        <v>1130</v>
      </c>
      <c r="L67" s="257">
        <v>421903740961</v>
      </c>
    </row>
    <row r="68" spans="1:12">
      <c r="A68" s="254" t="s">
        <v>113</v>
      </c>
      <c r="B68" s="258" t="s">
        <v>114</v>
      </c>
      <c r="C68" s="256" t="s">
        <v>285</v>
      </c>
      <c r="D68" s="256" t="s">
        <v>457</v>
      </c>
      <c r="E68" s="256" t="s">
        <v>310</v>
      </c>
      <c r="F68" s="256" t="s">
        <v>367</v>
      </c>
      <c r="G68" s="256" t="s">
        <v>458</v>
      </c>
      <c r="H68" s="256" t="s">
        <v>459</v>
      </c>
      <c r="I68" s="256" t="s">
        <v>460</v>
      </c>
      <c r="J68" s="256" t="s">
        <v>314</v>
      </c>
      <c r="K68" s="256" t="s">
        <v>461</v>
      </c>
      <c r="L68" s="257">
        <v>421904700522</v>
      </c>
    </row>
    <row r="69" spans="1:12">
      <c r="A69" s="254" t="s">
        <v>116</v>
      </c>
      <c r="B69" s="258" t="s">
        <v>117</v>
      </c>
      <c r="C69" s="256" t="s">
        <v>285</v>
      </c>
      <c r="D69" s="256" t="s">
        <v>309</v>
      </c>
      <c r="E69" s="256" t="s">
        <v>310</v>
      </c>
      <c r="F69" s="256" t="s">
        <v>1089</v>
      </c>
      <c r="G69" s="256" t="s">
        <v>462</v>
      </c>
      <c r="H69" s="256" t="s">
        <v>463</v>
      </c>
      <c r="I69" s="256" t="s">
        <v>464</v>
      </c>
      <c r="J69" s="256" t="s">
        <v>308</v>
      </c>
      <c r="K69" s="256" t="s">
        <v>465</v>
      </c>
      <c r="L69" s="257">
        <v>421908733141</v>
      </c>
    </row>
    <row r="70" spans="1:12">
      <c r="A70" s="254" t="s">
        <v>119</v>
      </c>
      <c r="B70" s="258" t="s">
        <v>466</v>
      </c>
      <c r="C70" s="256" t="s">
        <v>285</v>
      </c>
      <c r="D70" s="256" t="s">
        <v>1090</v>
      </c>
      <c r="E70" s="256" t="s">
        <v>310</v>
      </c>
      <c r="F70" s="256" t="s">
        <v>311</v>
      </c>
      <c r="G70" s="256" t="s">
        <v>467</v>
      </c>
      <c r="H70" s="256" t="s">
        <v>468</v>
      </c>
      <c r="I70" s="256" t="s">
        <v>1117</v>
      </c>
      <c r="J70" s="256" t="s">
        <v>469</v>
      </c>
      <c r="K70" s="256" t="s">
        <v>470</v>
      </c>
      <c r="L70" s="257">
        <v>421917476268</v>
      </c>
    </row>
    <row r="71" spans="1:12">
      <c r="A71" s="254" t="s">
        <v>122</v>
      </c>
      <c r="B71" s="258" t="s">
        <v>123</v>
      </c>
      <c r="C71" s="256" t="s">
        <v>285</v>
      </c>
      <c r="D71" s="256" t="s">
        <v>471</v>
      </c>
      <c r="E71" s="256" t="s">
        <v>472</v>
      </c>
      <c r="F71" s="256" t="s">
        <v>473</v>
      </c>
      <c r="G71" s="256" t="s">
        <v>474</v>
      </c>
      <c r="H71" s="256" t="s">
        <v>475</v>
      </c>
      <c r="I71" s="256" t="s">
        <v>476</v>
      </c>
      <c r="J71" s="256" t="s">
        <v>294</v>
      </c>
      <c r="K71" s="256" t="s">
        <v>476</v>
      </c>
      <c r="L71" s="257">
        <v>421905257791</v>
      </c>
    </row>
    <row r="72" spans="1:12">
      <c r="A72" s="254" t="s">
        <v>125</v>
      </c>
      <c r="B72" s="258" t="s">
        <v>126</v>
      </c>
      <c r="C72" s="256" t="s">
        <v>285</v>
      </c>
      <c r="D72" s="256" t="s">
        <v>1091</v>
      </c>
      <c r="E72" s="256" t="s">
        <v>289</v>
      </c>
      <c r="F72" s="256" t="s">
        <v>290</v>
      </c>
      <c r="G72" s="256" t="s">
        <v>477</v>
      </c>
      <c r="H72" s="256" t="s">
        <v>478</v>
      </c>
      <c r="I72" s="256" t="s">
        <v>479</v>
      </c>
      <c r="J72" s="256" t="s">
        <v>314</v>
      </c>
      <c r="K72" s="256" t="s">
        <v>1131</v>
      </c>
      <c r="L72" s="257">
        <v>421911323487</v>
      </c>
    </row>
    <row r="73" spans="1:12">
      <c r="A73" s="254" t="s">
        <v>128</v>
      </c>
      <c r="B73" s="258" t="s">
        <v>129</v>
      </c>
      <c r="C73" s="256" t="s">
        <v>285</v>
      </c>
      <c r="D73" s="256" t="s">
        <v>480</v>
      </c>
      <c r="E73" s="256" t="s">
        <v>296</v>
      </c>
      <c r="F73" s="256" t="s">
        <v>481</v>
      </c>
      <c r="G73" s="256" t="s">
        <v>482</v>
      </c>
      <c r="H73" s="256" t="s">
        <v>483</v>
      </c>
      <c r="I73" s="256" t="s">
        <v>484</v>
      </c>
      <c r="J73" s="256" t="s">
        <v>308</v>
      </c>
      <c r="K73" s="256" t="s">
        <v>485</v>
      </c>
      <c r="L73" s="257">
        <v>421903262626</v>
      </c>
    </row>
    <row r="74" spans="1:12">
      <c r="A74" s="254" t="s">
        <v>130</v>
      </c>
      <c r="B74" s="258" t="s">
        <v>131</v>
      </c>
      <c r="C74" s="256" t="s">
        <v>285</v>
      </c>
      <c r="D74" s="256" t="s">
        <v>309</v>
      </c>
      <c r="E74" s="256" t="s">
        <v>310</v>
      </c>
      <c r="F74" s="256" t="s">
        <v>311</v>
      </c>
      <c r="G74" s="256" t="s">
        <v>486</v>
      </c>
      <c r="H74" s="256" t="s">
        <v>487</v>
      </c>
      <c r="I74" s="256" t="s">
        <v>488</v>
      </c>
      <c r="J74" s="256" t="s">
        <v>399</v>
      </c>
      <c r="K74" s="256" t="s">
        <v>489</v>
      </c>
      <c r="L74" s="257">
        <v>421911395727</v>
      </c>
    </row>
    <row r="75" spans="1:12">
      <c r="A75" s="254" t="s">
        <v>132</v>
      </c>
      <c r="B75" s="258" t="s">
        <v>133</v>
      </c>
      <c r="C75" s="256" t="s">
        <v>285</v>
      </c>
      <c r="D75" s="256" t="s">
        <v>1090</v>
      </c>
      <c r="E75" s="256" t="s">
        <v>310</v>
      </c>
      <c r="F75" s="256" t="s">
        <v>311</v>
      </c>
      <c r="G75" s="256" t="s">
        <v>490</v>
      </c>
      <c r="H75" s="256" t="s">
        <v>491</v>
      </c>
      <c r="I75" s="256" t="s">
        <v>492</v>
      </c>
      <c r="J75" s="256" t="s">
        <v>314</v>
      </c>
      <c r="K75" s="256" t="s">
        <v>493</v>
      </c>
      <c r="L75" s="257">
        <v>421905305338</v>
      </c>
    </row>
    <row r="76" spans="1:12">
      <c r="A76" s="254" t="s">
        <v>135</v>
      </c>
      <c r="B76" s="258" t="s">
        <v>136</v>
      </c>
      <c r="C76" s="256" t="s">
        <v>285</v>
      </c>
      <c r="D76" s="256" t="s">
        <v>309</v>
      </c>
      <c r="E76" s="256" t="s">
        <v>310</v>
      </c>
      <c r="F76" s="256" t="s">
        <v>311</v>
      </c>
      <c r="G76" s="256" t="s">
        <v>494</v>
      </c>
      <c r="H76" s="256" t="s">
        <v>495</v>
      </c>
      <c r="I76" s="256" t="s">
        <v>1118</v>
      </c>
      <c r="J76" s="256" t="s">
        <v>314</v>
      </c>
      <c r="K76" s="256" t="s">
        <v>1118</v>
      </c>
      <c r="L76" s="257">
        <v>421908979442</v>
      </c>
    </row>
    <row r="77" spans="1:12">
      <c r="A77" s="254" t="s">
        <v>137</v>
      </c>
      <c r="B77" s="258" t="s">
        <v>138</v>
      </c>
      <c r="C77" s="256" t="s">
        <v>285</v>
      </c>
      <c r="D77" s="256" t="s">
        <v>496</v>
      </c>
      <c r="E77" s="256" t="s">
        <v>310</v>
      </c>
      <c r="F77" s="256" t="s">
        <v>349</v>
      </c>
      <c r="G77" s="256" t="s">
        <v>497</v>
      </c>
      <c r="H77" s="256" t="s">
        <v>498</v>
      </c>
      <c r="I77" s="256" t="s">
        <v>499</v>
      </c>
      <c r="J77" s="256" t="s">
        <v>314</v>
      </c>
      <c r="K77" s="256" t="s">
        <v>500</v>
      </c>
      <c r="L77" s="257">
        <v>421903708275</v>
      </c>
    </row>
    <row r="78" spans="1:12">
      <c r="A78" s="254" t="s">
        <v>140</v>
      </c>
      <c r="B78" s="258" t="s">
        <v>141</v>
      </c>
      <c r="C78" s="256" t="s">
        <v>285</v>
      </c>
      <c r="D78" s="256" t="s">
        <v>309</v>
      </c>
      <c r="E78" s="256" t="s">
        <v>310</v>
      </c>
      <c r="F78" s="256" t="s">
        <v>311</v>
      </c>
      <c r="G78" s="256" t="s">
        <v>501</v>
      </c>
      <c r="H78" s="256" t="s">
        <v>502</v>
      </c>
      <c r="I78" s="256" t="s">
        <v>503</v>
      </c>
      <c r="J78" s="256" t="s">
        <v>308</v>
      </c>
      <c r="K78" s="256" t="s">
        <v>504</v>
      </c>
      <c r="L78" s="257">
        <v>421918529304</v>
      </c>
    </row>
    <row r="79" spans="1:12">
      <c r="A79" s="254" t="s">
        <v>143</v>
      </c>
      <c r="B79" s="258" t="s">
        <v>505</v>
      </c>
      <c r="C79" s="256" t="s">
        <v>285</v>
      </c>
      <c r="D79" s="256" t="s">
        <v>309</v>
      </c>
      <c r="E79" s="256" t="s">
        <v>310</v>
      </c>
      <c r="F79" s="256" t="s">
        <v>311</v>
      </c>
      <c r="G79" s="256" t="s">
        <v>1434</v>
      </c>
      <c r="H79" s="256" t="s">
        <v>506</v>
      </c>
      <c r="I79" s="256" t="s">
        <v>507</v>
      </c>
      <c r="J79" s="256" t="s">
        <v>308</v>
      </c>
      <c r="K79" s="256" t="s">
        <v>508</v>
      </c>
      <c r="L79" s="257">
        <v>421910724933</v>
      </c>
    </row>
    <row r="80" spans="1:12">
      <c r="A80" s="254" t="s">
        <v>145</v>
      </c>
      <c r="B80" s="258" t="s">
        <v>509</v>
      </c>
      <c r="C80" s="256" t="s">
        <v>285</v>
      </c>
      <c r="D80" s="256" t="s">
        <v>309</v>
      </c>
      <c r="E80" s="256" t="s">
        <v>310</v>
      </c>
      <c r="F80" s="256" t="s">
        <v>311</v>
      </c>
      <c r="G80" s="256" t="s">
        <v>510</v>
      </c>
      <c r="H80" s="256" t="s">
        <v>511</v>
      </c>
      <c r="I80" s="256" t="s">
        <v>512</v>
      </c>
      <c r="J80" s="256" t="s">
        <v>314</v>
      </c>
      <c r="K80" s="256" t="s">
        <v>513</v>
      </c>
      <c r="L80" s="257">
        <v>421903692095</v>
      </c>
    </row>
    <row r="81" spans="1:12">
      <c r="A81" s="254" t="s">
        <v>146</v>
      </c>
      <c r="B81" s="258" t="s">
        <v>147</v>
      </c>
      <c r="C81" s="256" t="s">
        <v>285</v>
      </c>
      <c r="D81" s="256" t="s">
        <v>309</v>
      </c>
      <c r="E81" s="256" t="s">
        <v>310</v>
      </c>
      <c r="F81" s="256" t="s">
        <v>311</v>
      </c>
      <c r="G81" s="256" t="s">
        <v>514</v>
      </c>
      <c r="H81" s="256" t="s">
        <v>515</v>
      </c>
      <c r="I81" s="256" t="s">
        <v>516</v>
      </c>
      <c r="J81" s="256" t="s">
        <v>314</v>
      </c>
      <c r="K81" s="256" t="s">
        <v>517</v>
      </c>
      <c r="L81" s="257">
        <v>421915499077</v>
      </c>
    </row>
    <row r="82" spans="1:12">
      <c r="A82" s="254" t="s">
        <v>149</v>
      </c>
      <c r="B82" s="258" t="s">
        <v>150</v>
      </c>
      <c r="C82" s="256" t="s">
        <v>285</v>
      </c>
      <c r="D82" s="256" t="s">
        <v>518</v>
      </c>
      <c r="E82" s="256" t="s">
        <v>310</v>
      </c>
      <c r="F82" s="256" t="s">
        <v>349</v>
      </c>
      <c r="G82" s="256" t="s">
        <v>519</v>
      </c>
      <c r="H82" s="256" t="s">
        <v>1119</v>
      </c>
      <c r="I82" s="256" t="s">
        <v>520</v>
      </c>
      <c r="J82" s="256" t="s">
        <v>521</v>
      </c>
      <c r="K82" s="256" t="s">
        <v>520</v>
      </c>
      <c r="L82" s="257">
        <v>421918234856</v>
      </c>
    </row>
    <row r="83" spans="1:12">
      <c r="A83" s="254" t="s">
        <v>1435</v>
      </c>
      <c r="B83" s="255" t="s">
        <v>1436</v>
      </c>
      <c r="C83" s="256" t="s">
        <v>285</v>
      </c>
      <c r="D83" s="255" t="s">
        <v>1437</v>
      </c>
      <c r="E83" s="255" t="s">
        <v>331</v>
      </c>
      <c r="F83" s="255" t="s">
        <v>1438</v>
      </c>
      <c r="G83" s="255" t="s">
        <v>1439</v>
      </c>
      <c r="H83" s="255" t="s">
        <v>1440</v>
      </c>
      <c r="I83" s="255" t="s">
        <v>1441</v>
      </c>
      <c r="J83" s="255" t="s">
        <v>314</v>
      </c>
      <c r="K83" s="255" t="s">
        <v>1441</v>
      </c>
      <c r="L83" s="257">
        <v>421915902632</v>
      </c>
    </row>
    <row r="84" spans="1:12">
      <c r="A84" s="254" t="s">
        <v>151</v>
      </c>
      <c r="B84" s="258" t="s">
        <v>152</v>
      </c>
      <c r="C84" s="256" t="s">
        <v>285</v>
      </c>
      <c r="D84" s="256" t="s">
        <v>309</v>
      </c>
      <c r="E84" s="256" t="s">
        <v>310</v>
      </c>
      <c r="F84" s="256" t="s">
        <v>311</v>
      </c>
      <c r="G84" s="256" t="s">
        <v>522</v>
      </c>
      <c r="H84" s="256" t="s">
        <v>523</v>
      </c>
      <c r="I84" s="256" t="s">
        <v>524</v>
      </c>
      <c r="J84" s="256" t="s">
        <v>308</v>
      </c>
      <c r="K84" s="256" t="s">
        <v>525</v>
      </c>
      <c r="L84" s="257">
        <v>421905650170</v>
      </c>
    </row>
    <row r="85" spans="1:12">
      <c r="A85" s="254" t="s">
        <v>154</v>
      </c>
      <c r="B85" s="258" t="s">
        <v>155</v>
      </c>
      <c r="C85" s="256" t="s">
        <v>285</v>
      </c>
      <c r="D85" s="256" t="s">
        <v>309</v>
      </c>
      <c r="E85" s="256" t="s">
        <v>310</v>
      </c>
      <c r="F85" s="256" t="s">
        <v>311</v>
      </c>
      <c r="G85" s="256" t="s">
        <v>1120</v>
      </c>
      <c r="H85" s="256" t="s">
        <v>526</v>
      </c>
      <c r="I85" s="256" t="s">
        <v>527</v>
      </c>
      <c r="J85" s="256" t="s">
        <v>308</v>
      </c>
      <c r="K85" s="256" t="s">
        <v>528</v>
      </c>
      <c r="L85" s="257">
        <v>421903636503</v>
      </c>
    </row>
    <row r="86" spans="1:12">
      <c r="A86" s="254" t="s">
        <v>156</v>
      </c>
      <c r="B86" s="258" t="s">
        <v>157</v>
      </c>
      <c r="C86" s="256" t="s">
        <v>285</v>
      </c>
      <c r="D86" s="256" t="s">
        <v>529</v>
      </c>
      <c r="E86" s="256" t="s">
        <v>310</v>
      </c>
      <c r="F86" s="256" t="s">
        <v>530</v>
      </c>
      <c r="G86" s="256" t="s">
        <v>531</v>
      </c>
      <c r="H86" s="256" t="s">
        <v>532</v>
      </c>
      <c r="I86" s="256" t="s">
        <v>533</v>
      </c>
      <c r="J86" s="256" t="s">
        <v>308</v>
      </c>
      <c r="K86" s="256" t="s">
        <v>534</v>
      </c>
      <c r="L86" s="257">
        <v>421918555519</v>
      </c>
    </row>
    <row r="87" spans="1:12">
      <c r="A87" s="254" t="s">
        <v>930</v>
      </c>
      <c r="B87" s="258" t="s">
        <v>939</v>
      </c>
      <c r="C87" s="256" t="s">
        <v>285</v>
      </c>
      <c r="D87" s="256" t="s">
        <v>1092</v>
      </c>
      <c r="E87" s="256" t="s">
        <v>1093</v>
      </c>
      <c r="F87" s="256" t="s">
        <v>1094</v>
      </c>
      <c r="G87" s="256" t="s">
        <v>940</v>
      </c>
      <c r="H87" s="256" t="s">
        <v>1121</v>
      </c>
      <c r="I87" s="256" t="s">
        <v>1122</v>
      </c>
      <c r="J87" s="256" t="s">
        <v>314</v>
      </c>
      <c r="K87" s="256" t="s">
        <v>1122</v>
      </c>
      <c r="L87" s="257">
        <v>421905486716</v>
      </c>
    </row>
    <row r="88" spans="1:12">
      <c r="A88" s="254" t="s">
        <v>1442</v>
      </c>
      <c r="B88" s="255" t="s">
        <v>1443</v>
      </c>
      <c r="C88" s="256" t="s">
        <v>285</v>
      </c>
      <c r="D88" s="255" t="s">
        <v>1444</v>
      </c>
      <c r="E88" s="255" t="s">
        <v>1445</v>
      </c>
      <c r="F88" s="255" t="s">
        <v>1446</v>
      </c>
      <c r="G88" s="255" t="s">
        <v>1447</v>
      </c>
      <c r="H88" s="255" t="s">
        <v>1448</v>
      </c>
      <c r="I88" s="255" t="s">
        <v>1449</v>
      </c>
      <c r="J88" s="255" t="s">
        <v>314</v>
      </c>
      <c r="K88" s="255" t="s">
        <v>1449</v>
      </c>
      <c r="L88" s="257">
        <v>421905533719</v>
      </c>
    </row>
    <row r="89" spans="1:12">
      <c r="A89" s="254" t="s">
        <v>160</v>
      </c>
      <c r="B89" s="258" t="s">
        <v>161</v>
      </c>
      <c r="C89" s="256" t="s">
        <v>285</v>
      </c>
      <c r="D89" s="256" t="s">
        <v>535</v>
      </c>
      <c r="E89" s="256" t="s">
        <v>536</v>
      </c>
      <c r="F89" s="256" t="s">
        <v>537</v>
      </c>
      <c r="G89" s="256" t="s">
        <v>538</v>
      </c>
      <c r="H89" s="256" t="s">
        <v>539</v>
      </c>
      <c r="I89" s="256" t="s">
        <v>540</v>
      </c>
      <c r="J89" s="256" t="s">
        <v>314</v>
      </c>
      <c r="K89" s="256" t="s">
        <v>540</v>
      </c>
      <c r="L89" s="257">
        <v>421905235472</v>
      </c>
    </row>
    <row r="90" spans="1:12">
      <c r="A90" s="254" t="s">
        <v>163</v>
      </c>
      <c r="B90" s="258" t="s">
        <v>164</v>
      </c>
      <c r="C90" s="256" t="s">
        <v>285</v>
      </c>
      <c r="D90" s="256" t="s">
        <v>541</v>
      </c>
      <c r="E90" s="256" t="s">
        <v>542</v>
      </c>
      <c r="F90" s="256" t="s">
        <v>543</v>
      </c>
      <c r="G90" s="256" t="s">
        <v>544</v>
      </c>
      <c r="H90" s="256" t="s">
        <v>545</v>
      </c>
      <c r="I90" s="256" t="s">
        <v>546</v>
      </c>
      <c r="J90" s="256" t="s">
        <v>308</v>
      </c>
      <c r="K90" s="256" t="s">
        <v>547</v>
      </c>
      <c r="L90" s="257">
        <v>421905970041</v>
      </c>
    </row>
    <row r="91" spans="1:12">
      <c r="A91" s="254" t="s">
        <v>1450</v>
      </c>
      <c r="B91" s="255" t="s">
        <v>1451</v>
      </c>
      <c r="C91" s="256" t="s">
        <v>285</v>
      </c>
      <c r="D91" s="255" t="s">
        <v>1452</v>
      </c>
      <c r="E91" s="255" t="s">
        <v>1453</v>
      </c>
      <c r="F91" s="255" t="s">
        <v>1454</v>
      </c>
      <c r="G91" s="255" t="s">
        <v>1455</v>
      </c>
      <c r="H91" s="255" t="s">
        <v>1456</v>
      </c>
      <c r="I91" s="255" t="s">
        <v>1457</v>
      </c>
      <c r="J91" s="255" t="s">
        <v>314</v>
      </c>
      <c r="K91" s="255" t="s">
        <v>1457</v>
      </c>
      <c r="L91" s="257">
        <v>421908553335</v>
      </c>
    </row>
    <row r="92" spans="1:12">
      <c r="A92" s="254" t="s">
        <v>165</v>
      </c>
      <c r="B92" s="258" t="s">
        <v>166</v>
      </c>
      <c r="C92" s="256" t="s">
        <v>285</v>
      </c>
      <c r="D92" s="256" t="s">
        <v>1095</v>
      </c>
      <c r="E92" s="256" t="s">
        <v>310</v>
      </c>
      <c r="F92" s="256" t="s">
        <v>367</v>
      </c>
      <c r="G92" s="256" t="s">
        <v>548</v>
      </c>
      <c r="H92" s="256" t="s">
        <v>549</v>
      </c>
      <c r="I92" s="256" t="s">
        <v>550</v>
      </c>
      <c r="J92" s="256" t="s">
        <v>314</v>
      </c>
      <c r="K92" s="256" t="s">
        <v>551</v>
      </c>
      <c r="L92" s="257">
        <v>421915949727</v>
      </c>
    </row>
    <row r="93" spans="1:12">
      <c r="A93" s="254" t="s">
        <v>167</v>
      </c>
      <c r="B93" s="258" t="s">
        <v>168</v>
      </c>
      <c r="C93" s="256" t="s">
        <v>285</v>
      </c>
      <c r="D93" s="256" t="s">
        <v>580</v>
      </c>
      <c r="E93" s="256" t="s">
        <v>581</v>
      </c>
      <c r="F93" s="256" t="s">
        <v>582</v>
      </c>
      <c r="G93" s="256" t="s">
        <v>591</v>
      </c>
      <c r="H93" s="256" t="s">
        <v>592</v>
      </c>
      <c r="I93" s="256" t="s">
        <v>585</v>
      </c>
      <c r="J93" s="256" t="s">
        <v>308</v>
      </c>
      <c r="K93" s="256" t="s">
        <v>585</v>
      </c>
      <c r="L93" s="257">
        <v>421905788436</v>
      </c>
    </row>
    <row r="94" spans="1:12">
      <c r="A94" s="254" t="s">
        <v>169</v>
      </c>
      <c r="B94" s="258" t="s">
        <v>552</v>
      </c>
      <c r="C94" s="256" t="s">
        <v>285</v>
      </c>
      <c r="D94" s="256" t="s">
        <v>309</v>
      </c>
      <c r="E94" s="256" t="s">
        <v>310</v>
      </c>
      <c r="F94" s="256" t="s">
        <v>311</v>
      </c>
      <c r="G94" s="256" t="s">
        <v>553</v>
      </c>
      <c r="H94" s="256" t="s">
        <v>554</v>
      </c>
      <c r="I94" s="256" t="s">
        <v>555</v>
      </c>
      <c r="J94" s="256" t="s">
        <v>308</v>
      </c>
      <c r="K94" s="256" t="s">
        <v>556</v>
      </c>
      <c r="L94" s="257">
        <v>421905712830</v>
      </c>
    </row>
    <row r="95" spans="1:12">
      <c r="A95" s="254" t="s">
        <v>171</v>
      </c>
      <c r="B95" s="258" t="s">
        <v>172</v>
      </c>
      <c r="C95" s="256" t="s">
        <v>285</v>
      </c>
      <c r="D95" s="256" t="s">
        <v>557</v>
      </c>
      <c r="E95" s="256" t="s">
        <v>310</v>
      </c>
      <c r="F95" s="256" t="s">
        <v>558</v>
      </c>
      <c r="G95" s="256" t="s">
        <v>559</v>
      </c>
      <c r="H95" s="256" t="s">
        <v>560</v>
      </c>
      <c r="I95" s="256" t="s">
        <v>561</v>
      </c>
      <c r="J95" s="256" t="s">
        <v>314</v>
      </c>
      <c r="K95" s="256" t="s">
        <v>561</v>
      </c>
      <c r="L95" s="257">
        <v>421903454999</v>
      </c>
    </row>
    <row r="96" spans="1:12">
      <c r="A96" s="254" t="s">
        <v>174</v>
      </c>
      <c r="B96" s="258" t="s">
        <v>175</v>
      </c>
      <c r="C96" s="256" t="s">
        <v>285</v>
      </c>
      <c r="D96" s="256" t="s">
        <v>309</v>
      </c>
      <c r="E96" s="256" t="s">
        <v>310</v>
      </c>
      <c r="F96" s="256" t="s">
        <v>311</v>
      </c>
      <c r="G96" s="256" t="s">
        <v>562</v>
      </c>
      <c r="H96" s="256" t="s">
        <v>563</v>
      </c>
      <c r="I96" s="256" t="s">
        <v>564</v>
      </c>
      <c r="J96" s="256" t="s">
        <v>308</v>
      </c>
      <c r="K96" s="256" t="s">
        <v>564</v>
      </c>
      <c r="L96" s="257">
        <v>421918030809</v>
      </c>
    </row>
    <row r="97" spans="1:12">
      <c r="A97" s="254" t="s">
        <v>1458</v>
      </c>
      <c r="B97" s="255" t="s">
        <v>1459</v>
      </c>
      <c r="C97" s="256" t="s">
        <v>285</v>
      </c>
      <c r="D97" s="255" t="s">
        <v>1460</v>
      </c>
      <c r="E97" s="255" t="s">
        <v>581</v>
      </c>
      <c r="F97" s="255" t="s">
        <v>582</v>
      </c>
      <c r="G97" s="255" t="s">
        <v>1461</v>
      </c>
      <c r="H97" s="255" t="s">
        <v>1462</v>
      </c>
      <c r="I97" s="255" t="s">
        <v>1463</v>
      </c>
      <c r="J97" s="255" t="s">
        <v>1464</v>
      </c>
      <c r="K97" s="255" t="s">
        <v>1463</v>
      </c>
      <c r="L97" s="257">
        <v>421905408611</v>
      </c>
    </row>
    <row r="98" spans="1:12">
      <c r="A98" s="254" t="s">
        <v>1465</v>
      </c>
      <c r="B98" s="255" t="s">
        <v>1466</v>
      </c>
      <c r="C98" s="255"/>
      <c r="D98" s="255" t="s">
        <v>1467</v>
      </c>
      <c r="E98" s="255" t="s">
        <v>566</v>
      </c>
      <c r="F98" s="255" t="s">
        <v>1062</v>
      </c>
      <c r="G98" s="255" t="s">
        <v>1468</v>
      </c>
      <c r="H98" s="255" t="s">
        <v>1469</v>
      </c>
      <c r="I98" s="255" t="s">
        <v>1470</v>
      </c>
      <c r="J98" s="255" t="s">
        <v>1471</v>
      </c>
      <c r="K98" s="255" t="s">
        <v>1470</v>
      </c>
      <c r="L98" s="257">
        <v>421908316542</v>
      </c>
    </row>
    <row r="99" spans="1:12">
      <c r="A99" s="254" t="s">
        <v>1472</v>
      </c>
      <c r="B99" s="255" t="s">
        <v>1473</v>
      </c>
      <c r="C99" s="255"/>
      <c r="D99" s="255" t="s">
        <v>1474</v>
      </c>
      <c r="E99" s="255" t="s">
        <v>1475</v>
      </c>
      <c r="F99" s="255" t="s">
        <v>1476</v>
      </c>
      <c r="G99" s="255" t="s">
        <v>1477</v>
      </c>
      <c r="H99" s="255" t="s">
        <v>1478</v>
      </c>
      <c r="I99" s="255" t="s">
        <v>1479</v>
      </c>
      <c r="J99" s="255" t="s">
        <v>308</v>
      </c>
      <c r="K99" s="255" t="s">
        <v>1479</v>
      </c>
      <c r="L99" s="257">
        <v>421904151281</v>
      </c>
    </row>
    <row r="100" spans="1:12">
      <c r="A100" s="254" t="s">
        <v>177</v>
      </c>
      <c r="B100" s="258" t="s">
        <v>178</v>
      </c>
      <c r="C100" s="256" t="s">
        <v>285</v>
      </c>
      <c r="D100" s="256" t="s">
        <v>565</v>
      </c>
      <c r="E100" s="256" t="s">
        <v>566</v>
      </c>
      <c r="F100" s="256" t="s">
        <v>567</v>
      </c>
      <c r="G100" s="256" t="s">
        <v>568</v>
      </c>
      <c r="H100" s="256" t="s">
        <v>569</v>
      </c>
      <c r="I100" s="256" t="s">
        <v>570</v>
      </c>
      <c r="J100" s="256" t="s">
        <v>308</v>
      </c>
      <c r="K100" s="256" t="s">
        <v>570</v>
      </c>
      <c r="L100" s="257">
        <v>421905700790</v>
      </c>
    </row>
    <row r="101" spans="1:12">
      <c r="A101" s="254" t="s">
        <v>180</v>
      </c>
      <c r="B101" s="258" t="s">
        <v>181</v>
      </c>
      <c r="C101" s="256" t="s">
        <v>285</v>
      </c>
      <c r="D101" s="256" t="s">
        <v>443</v>
      </c>
      <c r="E101" s="256" t="s">
        <v>372</v>
      </c>
      <c r="F101" s="256" t="s">
        <v>444</v>
      </c>
      <c r="G101" s="256" t="s">
        <v>571</v>
      </c>
      <c r="H101" s="256" t="s">
        <v>572</v>
      </c>
      <c r="I101" s="256" t="s">
        <v>573</v>
      </c>
      <c r="J101" s="256" t="s">
        <v>314</v>
      </c>
      <c r="K101" s="256" t="s">
        <v>1480</v>
      </c>
      <c r="L101" s="257">
        <v>421907731995</v>
      </c>
    </row>
    <row r="102" spans="1:12">
      <c r="A102" s="254" t="s">
        <v>1481</v>
      </c>
      <c r="B102" s="255" t="s">
        <v>1482</v>
      </c>
      <c r="C102" s="256" t="s">
        <v>285</v>
      </c>
      <c r="D102" s="255" t="s">
        <v>1483</v>
      </c>
      <c r="E102" s="255" t="s">
        <v>289</v>
      </c>
      <c r="F102" s="255" t="s">
        <v>290</v>
      </c>
      <c r="G102" s="255" t="s">
        <v>1484</v>
      </c>
      <c r="H102" s="255" t="s">
        <v>1485</v>
      </c>
      <c r="I102" s="255" t="s">
        <v>1486</v>
      </c>
      <c r="J102" s="255" t="s">
        <v>1294</v>
      </c>
      <c r="K102" s="255" t="s">
        <v>1487</v>
      </c>
      <c r="L102" s="257">
        <v>421918784043</v>
      </c>
    </row>
    <row r="103" spans="1:12">
      <c r="A103" s="260"/>
      <c r="B103" s="261"/>
      <c r="C103" s="261"/>
      <c r="D103" s="261"/>
      <c r="E103" s="261"/>
      <c r="F103" s="261"/>
      <c r="G103" s="261"/>
      <c r="H103" s="261"/>
      <c r="I103" s="261"/>
      <c r="J103" s="261"/>
      <c r="K103" s="261"/>
      <c r="L103" s="262"/>
    </row>
    <row r="104" spans="1:12">
      <c r="A104" s="260"/>
      <c r="B104" s="261"/>
      <c r="C104" s="261"/>
      <c r="D104" s="261"/>
      <c r="E104" s="261"/>
      <c r="F104" s="261"/>
      <c r="G104" s="261"/>
      <c r="H104" s="261"/>
      <c r="I104" s="261"/>
      <c r="J104" s="261"/>
      <c r="K104" s="261"/>
      <c r="L104" s="262"/>
    </row>
    <row r="105" spans="1:12">
      <c r="A105" s="260"/>
      <c r="B105" s="261"/>
      <c r="C105" s="261"/>
      <c r="D105" s="261"/>
      <c r="E105" s="261"/>
      <c r="F105" s="261"/>
      <c r="G105" s="261"/>
      <c r="H105" s="261"/>
      <c r="I105" s="261"/>
      <c r="J105" s="261"/>
      <c r="K105" s="261"/>
      <c r="L105" s="262"/>
    </row>
    <row r="106" spans="1:12">
      <c r="A106" s="260"/>
      <c r="B106" s="261"/>
      <c r="C106" s="261"/>
      <c r="D106" s="261"/>
      <c r="E106" s="261"/>
      <c r="F106" s="261"/>
      <c r="G106" s="261"/>
      <c r="H106" s="261"/>
      <c r="I106" s="261"/>
      <c r="J106" s="261"/>
      <c r="K106" s="261"/>
      <c r="L106" s="262"/>
    </row>
    <row r="107" spans="1:12">
      <c r="A107" s="260"/>
      <c r="B107" s="261"/>
      <c r="C107" s="261"/>
      <c r="D107" s="261"/>
      <c r="E107" s="261"/>
      <c r="F107" s="261"/>
      <c r="G107" s="261"/>
      <c r="H107" s="261"/>
      <c r="I107" s="261"/>
      <c r="J107" s="261"/>
      <c r="K107" s="261"/>
      <c r="L107" s="262"/>
    </row>
    <row r="108" spans="1:12">
      <c r="A108" s="260"/>
      <c r="B108" s="261"/>
      <c r="C108" s="261"/>
      <c r="D108" s="261"/>
      <c r="E108" s="261"/>
      <c r="F108" s="261"/>
      <c r="G108" s="261"/>
      <c r="H108" s="261"/>
      <c r="I108" s="261"/>
      <c r="J108" s="261"/>
      <c r="K108" s="261"/>
      <c r="L108" s="262"/>
    </row>
    <row r="109" spans="1:12">
      <c r="A109" s="260"/>
      <c r="B109" s="261"/>
      <c r="C109" s="261"/>
      <c r="D109" s="261"/>
      <c r="E109" s="261"/>
      <c r="F109" s="261"/>
      <c r="G109" s="261"/>
      <c r="H109" s="261"/>
      <c r="I109" s="261"/>
      <c r="J109" s="261"/>
      <c r="K109" s="261"/>
      <c r="L109" s="262"/>
    </row>
    <row r="110" spans="1:12">
      <c r="A110" s="260"/>
      <c r="B110" s="261"/>
      <c r="C110" s="261"/>
      <c r="D110" s="261"/>
      <c r="E110" s="261"/>
      <c r="F110" s="261"/>
      <c r="G110" s="261"/>
      <c r="H110" s="261"/>
      <c r="I110" s="261"/>
      <c r="J110" s="261"/>
      <c r="K110" s="261"/>
      <c r="L110" s="262"/>
    </row>
    <row r="111" spans="1:12">
      <c r="A111" s="260"/>
      <c r="B111" s="261"/>
      <c r="C111" s="261"/>
      <c r="D111" s="261"/>
      <c r="E111" s="261"/>
      <c r="F111" s="261"/>
      <c r="G111" s="261"/>
      <c r="H111" s="261"/>
      <c r="I111" s="261"/>
      <c r="J111" s="261"/>
      <c r="K111" s="261"/>
      <c r="L111" s="262"/>
    </row>
    <row r="112" spans="1:12">
      <c r="A112" s="260"/>
      <c r="B112" s="261"/>
      <c r="C112" s="261"/>
      <c r="D112" s="261"/>
      <c r="E112" s="261"/>
      <c r="F112" s="261"/>
      <c r="G112" s="261"/>
      <c r="H112" s="261"/>
      <c r="I112" s="261"/>
      <c r="J112" s="261"/>
      <c r="K112" s="261"/>
      <c r="L112" s="262"/>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7" bestFit="1" customWidth="1"/>
    <col min="2" max="2" width="47.42578125" style="269" bestFit="1" customWidth="1"/>
    <col min="3" max="3" width="37.42578125" style="269" customWidth="1"/>
    <col min="4" max="4" width="11.7109375" style="273" customWidth="1"/>
    <col min="5" max="5" width="4.140625" style="275" bestFit="1" customWidth="1"/>
    <col min="6" max="6" width="4.28515625" style="267" bestFit="1" customWidth="1"/>
    <col min="7" max="7" width="5.7109375" style="269" bestFit="1" customWidth="1"/>
    <col min="8" max="8" width="5.7109375" style="26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1024</v>
      </c>
      <c r="C1" s="238" t="s">
        <v>1132</v>
      </c>
      <c r="D1" s="240" t="s">
        <v>952</v>
      </c>
      <c r="E1" s="241" t="s">
        <v>1</v>
      </c>
      <c r="F1" s="235" t="s">
        <v>3</v>
      </c>
      <c r="G1" s="235" t="s">
        <v>4</v>
      </c>
      <c r="H1" s="235" t="s">
        <v>1229</v>
      </c>
      <c r="I1" s="235" t="s">
        <v>953</v>
      </c>
      <c r="J1" s="235" t="s">
        <v>958</v>
      </c>
      <c r="K1" s="235" t="s">
        <v>2</v>
      </c>
      <c r="L1" s="235" t="s">
        <v>976</v>
      </c>
      <c r="M1" s="235" t="s">
        <v>1253</v>
      </c>
    </row>
    <row r="2" spans="1:13">
      <c r="A2" s="236" t="s">
        <v>1263</v>
      </c>
      <c r="B2" s="268" t="s">
        <v>1264</v>
      </c>
      <c r="C2" s="239" t="s">
        <v>2211</v>
      </c>
      <c r="D2" s="242">
        <v>20000</v>
      </c>
      <c r="E2" s="243">
        <v>0.2</v>
      </c>
      <c r="F2" s="236" t="s">
        <v>242</v>
      </c>
      <c r="G2" s="239" t="s">
        <v>13</v>
      </c>
      <c r="H2" s="239" t="s">
        <v>973</v>
      </c>
      <c r="I2" s="244" t="s">
        <v>2212</v>
      </c>
      <c r="J2" s="237" t="s">
        <v>2213</v>
      </c>
      <c r="K2" s="5"/>
      <c r="L2" s="237" t="str">
        <f>A2&amp;G2&amp;H2</f>
        <v>00681482026 05B</v>
      </c>
      <c r="M2" s="5" t="str">
        <f>B2&amp;F2&amp;H2&amp;C2</f>
        <v>Asociácia športu pre všetkých Slovenskej republikyjBSlovensko v pohybe 2018 pre detí a mládeže, SF: 20%</v>
      </c>
    </row>
    <row r="3" spans="1:13">
      <c r="A3" s="236" t="s">
        <v>1268</v>
      </c>
      <c r="B3" s="268" t="s">
        <v>1269</v>
      </c>
      <c r="C3" s="239" t="s">
        <v>1622</v>
      </c>
      <c r="D3" s="242">
        <v>30000</v>
      </c>
      <c r="E3" s="243">
        <v>0</v>
      </c>
      <c r="F3" s="236" t="s">
        <v>238</v>
      </c>
      <c r="G3" s="239" t="s">
        <v>11</v>
      </c>
      <c r="H3" s="239" t="s">
        <v>973</v>
      </c>
      <c r="I3" s="244" t="s">
        <v>1876</v>
      </c>
      <c r="J3" s="237" t="s">
        <v>1877</v>
      </c>
      <c r="K3" s="5"/>
      <c r="L3" s="237" t="str">
        <f>A3&amp;G3&amp;H3</f>
        <v>42176221026 03B</v>
      </c>
      <c r="M3" s="5" t="str">
        <f>B3&amp;F3&amp;H3&amp;C3</f>
        <v>Bratislavský maratón, o.z.fBČSOB Bratislava Marathon (TŠP), Bratislava, počet dní: 3</v>
      </c>
    </row>
    <row r="4" spans="1:13">
      <c r="A4" s="266" t="s">
        <v>9</v>
      </c>
      <c r="B4" s="268" t="s">
        <v>1275</v>
      </c>
      <c r="C4" s="270" t="s">
        <v>1830</v>
      </c>
      <c r="D4" s="272">
        <v>50000</v>
      </c>
      <c r="E4" s="274">
        <v>0</v>
      </c>
      <c r="F4" s="276" t="s">
        <v>243</v>
      </c>
      <c r="G4" s="239" t="s">
        <v>7</v>
      </c>
      <c r="H4" s="270" t="s">
        <v>973</v>
      </c>
      <c r="I4" s="244" t="s">
        <v>1878</v>
      </c>
      <c r="J4" s="237" t="s">
        <v>1879</v>
      </c>
      <c r="K4" s="5"/>
      <c r="L4" s="237" t="str">
        <f t="shared" ref="L4:L68" si="0">A4&amp;G4&amp;H4</f>
        <v>42254388026 01B</v>
      </c>
      <c r="M4" s="5" t="str">
        <f t="shared" ref="M4:M68" si="1">B4&amp;F4&amp;H4&amp;C4</f>
        <v>DEAFLYMPIJSKÝ VÝBOR SLOVENSKAkBMajstrovstvá Európy v bedmintone nepočujúcich seniorov a mládeže</v>
      </c>
    </row>
    <row r="5" spans="1:13">
      <c r="A5" s="266" t="s">
        <v>9</v>
      </c>
      <c r="B5" s="268" t="s">
        <v>1275</v>
      </c>
      <c r="C5" s="270" t="s">
        <v>2214</v>
      </c>
      <c r="D5" s="272">
        <v>50000</v>
      </c>
      <c r="E5" s="243">
        <v>0</v>
      </c>
      <c r="F5" s="276" t="s">
        <v>245</v>
      </c>
      <c r="G5" s="239" t="s">
        <v>11</v>
      </c>
      <c r="H5" s="239" t="s">
        <v>973</v>
      </c>
      <c r="I5" s="244" t="s">
        <v>2225</v>
      </c>
      <c r="J5" s="237" t="s">
        <v>2226</v>
      </c>
      <c r="K5" s="5"/>
      <c r="L5" s="237" t="str">
        <f t="shared" si="0"/>
        <v>42254388026 03B</v>
      </c>
      <c r="M5" s="5" t="str">
        <f t="shared" si="1"/>
        <v>DEAFLYMPIJSKÝ VÝBOR SLOVENSKAmBAdrián Babič</v>
      </c>
    </row>
    <row r="6" spans="1:13">
      <c r="A6" s="266" t="s">
        <v>9</v>
      </c>
      <c r="B6" s="268" t="s">
        <v>1275</v>
      </c>
      <c r="C6" s="270" t="s">
        <v>2215</v>
      </c>
      <c r="D6" s="272">
        <v>20000</v>
      </c>
      <c r="E6" s="274">
        <v>0</v>
      </c>
      <c r="F6" s="276" t="s">
        <v>245</v>
      </c>
      <c r="G6" s="239" t="s">
        <v>11</v>
      </c>
      <c r="H6" s="270" t="s">
        <v>973</v>
      </c>
      <c r="I6" s="244" t="s">
        <v>2225</v>
      </c>
      <c r="J6" s="237" t="s">
        <v>2226</v>
      </c>
      <c r="K6" s="5"/>
      <c r="L6" s="237" t="str">
        <f t="shared" si="0"/>
        <v>42254388026 03B</v>
      </c>
      <c r="M6" s="5" t="str">
        <f t="shared" si="1"/>
        <v>DEAFLYMPIJSKÝ VÝBOR SLOVENSKAmBDávid Pristač</v>
      </c>
    </row>
    <row r="7" spans="1:13">
      <c r="A7" s="266" t="s">
        <v>9</v>
      </c>
      <c r="B7" s="268" t="s">
        <v>1275</v>
      </c>
      <c r="C7" s="270" t="s">
        <v>2216</v>
      </c>
      <c r="D7" s="272">
        <v>40000</v>
      </c>
      <c r="E7" s="243">
        <v>0</v>
      </c>
      <c r="F7" s="276" t="s">
        <v>245</v>
      </c>
      <c r="G7" s="239" t="s">
        <v>11</v>
      </c>
      <c r="H7" s="239" t="s">
        <v>973</v>
      </c>
      <c r="I7" s="244" t="s">
        <v>2225</v>
      </c>
      <c r="J7" s="237" t="s">
        <v>2226</v>
      </c>
      <c r="K7" s="5"/>
      <c r="L7" s="237" t="str">
        <f t="shared" si="0"/>
        <v>42254388026 03B</v>
      </c>
      <c r="M7" s="5" t="str">
        <f t="shared" si="1"/>
        <v>DEAFLYMPIJSKÝ VÝBOR SLOVENSKAmBEva Jurková</v>
      </c>
    </row>
    <row r="8" spans="1:13">
      <c r="A8" s="266" t="s">
        <v>9</v>
      </c>
      <c r="B8" s="268" t="s">
        <v>1275</v>
      </c>
      <c r="C8" s="270" t="s">
        <v>2217</v>
      </c>
      <c r="D8" s="272">
        <v>50000</v>
      </c>
      <c r="E8" s="274">
        <v>0</v>
      </c>
      <c r="F8" s="276" t="s">
        <v>245</v>
      </c>
      <c r="G8" s="239" t="s">
        <v>11</v>
      </c>
      <c r="H8" s="270" t="s">
        <v>973</v>
      </c>
      <c r="I8" s="244" t="s">
        <v>2225</v>
      </c>
      <c r="J8" s="237" t="s">
        <v>2226</v>
      </c>
      <c r="K8" s="5"/>
      <c r="L8" s="237" t="str">
        <f t="shared" si="0"/>
        <v>42254388026 03B</v>
      </c>
      <c r="M8" s="5" t="str">
        <f t="shared" si="1"/>
        <v>DEAFLYMPIJSKÝ VÝBOR SLOVENSKAmBIvana Krištofičová</v>
      </c>
    </row>
    <row r="9" spans="1:13">
      <c r="A9" s="266" t="s">
        <v>9</v>
      </c>
      <c r="B9" s="268" t="s">
        <v>1275</v>
      </c>
      <c r="C9" s="270" t="s">
        <v>2218</v>
      </c>
      <c r="D9" s="272">
        <v>30000</v>
      </c>
      <c r="E9" s="243">
        <v>0</v>
      </c>
      <c r="F9" s="276" t="s">
        <v>245</v>
      </c>
      <c r="G9" s="239" t="s">
        <v>11</v>
      </c>
      <c r="H9" s="239" t="s">
        <v>973</v>
      </c>
      <c r="I9" s="244" t="s">
        <v>2225</v>
      </c>
      <c r="J9" s="237" t="s">
        <v>2226</v>
      </c>
      <c r="K9" s="5"/>
      <c r="L9" s="237" t="str">
        <f t="shared" si="0"/>
        <v>42254388026 03B</v>
      </c>
      <c r="M9" s="5" t="str">
        <f t="shared" si="1"/>
        <v>DEAFLYMPIJSKÝ VÝBOR SLOVENSKAmBJana Jánošíková</v>
      </c>
    </row>
    <row r="10" spans="1:13">
      <c r="A10" s="266" t="s">
        <v>9</v>
      </c>
      <c r="B10" s="268" t="s">
        <v>1275</v>
      </c>
      <c r="C10" s="270" t="s">
        <v>2219</v>
      </c>
      <c r="D10" s="272">
        <v>20000</v>
      </c>
      <c r="E10" s="274">
        <v>0</v>
      </c>
      <c r="F10" s="276" t="s">
        <v>245</v>
      </c>
      <c r="G10" s="239" t="s">
        <v>11</v>
      </c>
      <c r="H10" s="270" t="s">
        <v>973</v>
      </c>
      <c r="I10" s="244" t="s">
        <v>2225</v>
      </c>
      <c r="J10" s="237" t="s">
        <v>2226</v>
      </c>
      <c r="K10" s="5"/>
      <c r="L10" s="237" t="str">
        <f t="shared" si="0"/>
        <v>42254388026 03B</v>
      </c>
      <c r="M10" s="5" t="str">
        <f t="shared" si="1"/>
        <v>DEAFLYMPIJSKÝ VÝBOR SLOVENSKAmBJúlius Maťovčík</v>
      </c>
    </row>
    <row r="11" spans="1:13">
      <c r="A11" s="266" t="s">
        <v>9</v>
      </c>
      <c r="B11" s="268" t="s">
        <v>1275</v>
      </c>
      <c r="C11" s="270" t="s">
        <v>2220</v>
      </c>
      <c r="D11" s="272">
        <v>30000</v>
      </c>
      <c r="E11" s="243">
        <v>0</v>
      </c>
      <c r="F11" s="276" t="s">
        <v>245</v>
      </c>
      <c r="G11" s="239" t="s">
        <v>11</v>
      </c>
      <c r="H11" s="239" t="s">
        <v>973</v>
      </c>
      <c r="I11" s="244" t="s">
        <v>2225</v>
      </c>
      <c r="J11" s="237" t="s">
        <v>2226</v>
      </c>
      <c r="K11" s="5"/>
      <c r="L11" s="237" t="str">
        <f t="shared" si="0"/>
        <v>42254388026 03B</v>
      </c>
      <c r="M11" s="5" t="str">
        <f t="shared" si="1"/>
        <v>DEAFLYMPIJSKÝ VÝBOR SLOVENSKAmBMarek Tutura</v>
      </c>
    </row>
    <row r="12" spans="1:13">
      <c r="A12" s="266" t="s">
        <v>9</v>
      </c>
      <c r="B12" s="268" t="s">
        <v>1275</v>
      </c>
      <c r="C12" s="270" t="s">
        <v>2221</v>
      </c>
      <c r="D12" s="272">
        <v>20000</v>
      </c>
      <c r="E12" s="274">
        <v>0</v>
      </c>
      <c r="F12" s="276" t="s">
        <v>245</v>
      </c>
      <c r="G12" s="239" t="s">
        <v>11</v>
      </c>
      <c r="H12" s="270" t="s">
        <v>973</v>
      </c>
      <c r="I12" s="244" t="s">
        <v>2225</v>
      </c>
      <c r="J12" s="237" t="s">
        <v>2226</v>
      </c>
      <c r="K12" s="5"/>
      <c r="L12" s="237" t="str">
        <f t="shared" si="0"/>
        <v>42254388026 03B</v>
      </c>
      <c r="M12" s="5" t="str">
        <f t="shared" si="1"/>
        <v>DEAFLYMPIJSKÝ VÝBOR SLOVENSKAmBMartin Legutky</v>
      </c>
    </row>
    <row r="13" spans="1:13">
      <c r="A13" s="266" t="s">
        <v>9</v>
      </c>
      <c r="B13" s="268" t="s">
        <v>1275</v>
      </c>
      <c r="C13" s="270" t="s">
        <v>2222</v>
      </c>
      <c r="D13" s="272">
        <v>10000</v>
      </c>
      <c r="E13" s="243">
        <v>0</v>
      </c>
      <c r="F13" s="276" t="s">
        <v>245</v>
      </c>
      <c r="G13" s="239" t="s">
        <v>11</v>
      </c>
      <c r="H13" s="239" t="s">
        <v>973</v>
      </c>
      <c r="I13" s="244" t="s">
        <v>2225</v>
      </c>
      <c r="J13" s="237" t="s">
        <v>2226</v>
      </c>
      <c r="K13" s="5"/>
      <c r="L13" s="237" t="str">
        <f t="shared" si="0"/>
        <v>42254388026 03B</v>
      </c>
      <c r="M13" s="5" t="str">
        <f t="shared" si="1"/>
        <v>DEAFLYMPIJSKÝ VÝBOR SLOVENSKAmBMartina Antušeková</v>
      </c>
    </row>
    <row r="14" spans="1:13">
      <c r="A14" s="266" t="s">
        <v>9</v>
      </c>
      <c r="B14" s="268" t="s">
        <v>1275</v>
      </c>
      <c r="C14" s="270" t="s">
        <v>2223</v>
      </c>
      <c r="D14" s="272">
        <v>40000</v>
      </c>
      <c r="E14" s="274">
        <v>0</v>
      </c>
      <c r="F14" s="276" t="s">
        <v>245</v>
      </c>
      <c r="G14" s="239" t="s">
        <v>11</v>
      </c>
      <c r="H14" s="270" t="s">
        <v>973</v>
      </c>
      <c r="I14" s="244" t="s">
        <v>2225</v>
      </c>
      <c r="J14" s="237" t="s">
        <v>2226</v>
      </c>
      <c r="K14" s="5"/>
      <c r="L14" s="237" t="str">
        <f t="shared" si="0"/>
        <v>42254388026 03B</v>
      </c>
      <c r="M14" s="5" t="str">
        <f t="shared" si="1"/>
        <v>DEAFLYMPIJSKÝ VÝBOR SLOVENSKAmBThomas Keinath</v>
      </c>
    </row>
    <row r="15" spans="1:13">
      <c r="A15" s="236" t="s">
        <v>1278</v>
      </c>
      <c r="B15" s="268" t="s">
        <v>1279</v>
      </c>
      <c r="C15" s="239" t="s">
        <v>1623</v>
      </c>
      <c r="D15" s="242">
        <v>20000</v>
      </c>
      <c r="E15" s="243">
        <v>0</v>
      </c>
      <c r="F15" s="236" t="s">
        <v>238</v>
      </c>
      <c r="G15" s="239" t="s">
        <v>11</v>
      </c>
      <c r="H15" s="239" t="s">
        <v>973</v>
      </c>
      <c r="I15" s="244" t="s">
        <v>1880</v>
      </c>
      <c r="J15" s="237" t="s">
        <v>1881</v>
      </c>
      <c r="K15" s="5"/>
      <c r="L15" s="237" t="str">
        <f t="shared" si="0"/>
        <v>43960162026 03B</v>
      </c>
      <c r="M15" s="5" t="str">
        <f t="shared" si="1"/>
        <v>HJC PROsport, s.r.o.,  fBBanskobystrická  latka (TŠP), Banská Bystrica, počet dní: 1</v>
      </c>
    </row>
    <row r="16" spans="1:13">
      <c r="A16" s="266" t="s">
        <v>1288</v>
      </c>
      <c r="B16" s="268" t="s">
        <v>1289</v>
      </c>
      <c r="C16" s="270" t="s">
        <v>1818</v>
      </c>
      <c r="D16" s="272">
        <v>6000</v>
      </c>
      <c r="E16" s="243">
        <v>0.19</v>
      </c>
      <c r="F16" s="266" t="s">
        <v>242</v>
      </c>
      <c r="G16" s="239" t="s">
        <v>13</v>
      </c>
      <c r="H16" s="239" t="s">
        <v>973</v>
      </c>
      <c r="I16" s="244" t="s">
        <v>1882</v>
      </c>
      <c r="J16" s="237" t="s">
        <v>1883</v>
      </c>
      <c r="K16" s="5"/>
      <c r="L16" s="237" t="str">
        <f t="shared" si="0"/>
        <v>42229910026 05B</v>
      </c>
      <c r="M16" s="5" t="str">
        <f t="shared" si="1"/>
        <v>Integrácia svieti pre všetky deti rovnakojBCharitatívna športová exhibícia 2018, SF: 19%</v>
      </c>
    </row>
    <row r="17" spans="1:13">
      <c r="A17" s="266" t="s">
        <v>1295</v>
      </c>
      <c r="B17" s="268" t="s">
        <v>1296</v>
      </c>
      <c r="C17" s="270" t="s">
        <v>2227</v>
      </c>
      <c r="D17" s="272">
        <v>20000</v>
      </c>
      <c r="E17" s="243">
        <v>0</v>
      </c>
      <c r="F17" s="266" t="s">
        <v>238</v>
      </c>
      <c r="G17" s="239" t="s">
        <v>11</v>
      </c>
      <c r="H17" s="239" t="s">
        <v>973</v>
      </c>
      <c r="I17" s="244" t="s">
        <v>2228</v>
      </c>
      <c r="J17" s="237" t="s">
        <v>2229</v>
      </c>
      <c r="K17" s="5"/>
      <c r="L17" s="237" t="str">
        <f t="shared" si="0"/>
        <v>44597185026 03B</v>
      </c>
      <c r="M17" s="5" t="str">
        <f t="shared" si="1"/>
        <v>Jazdecký klub NAPOLI, s. r. o.fBCSIO 5* (EP), Šamorín, počet dní: 3</v>
      </c>
    </row>
    <row r="18" spans="1:13">
      <c r="A18" s="266" t="s">
        <v>1301</v>
      </c>
      <c r="B18" s="268" t="s">
        <v>1302</v>
      </c>
      <c r="C18" s="270" t="s">
        <v>1819</v>
      </c>
      <c r="D18" s="272">
        <v>21800</v>
      </c>
      <c r="E18" s="243">
        <v>0.12</v>
      </c>
      <c r="F18" s="266" t="s">
        <v>242</v>
      </c>
      <c r="G18" s="239" t="s">
        <v>13</v>
      </c>
      <c r="H18" s="239" t="s">
        <v>973</v>
      </c>
      <c r="I18" s="244" t="s">
        <v>1884</v>
      </c>
      <c r="J18" s="237" t="s">
        <v>1885</v>
      </c>
      <c r="K18" s="5"/>
      <c r="L18" s="237" t="str">
        <f t="shared" si="0"/>
        <v>17638453026 05B</v>
      </c>
      <c r="M18" s="5" t="str">
        <f t="shared" si="1"/>
        <v>Kanoistický klub Trenčianskeho telovýchovného spolkujBKanoistický inkubátor, SF: 12%</v>
      </c>
    </row>
    <row r="19" spans="1:13">
      <c r="A19" s="266" t="s">
        <v>1309</v>
      </c>
      <c r="B19" s="268" t="s">
        <v>1310</v>
      </c>
      <c r="C19" s="270" t="s">
        <v>1653</v>
      </c>
      <c r="D19" s="272">
        <v>95177</v>
      </c>
      <c r="E19" s="274">
        <v>0</v>
      </c>
      <c r="F19" s="266" t="s">
        <v>240</v>
      </c>
      <c r="G19" s="239" t="s">
        <v>7</v>
      </c>
      <c r="H19" s="270" t="s">
        <v>973</v>
      </c>
      <c r="I19" s="244" t="s">
        <v>1886</v>
      </c>
      <c r="J19" s="237" t="s">
        <v>1887</v>
      </c>
      <c r="K19" s="5"/>
      <c r="L19" s="237" t="str">
        <f t="shared" si="0"/>
        <v>00688312026 01B</v>
      </c>
      <c r="M19" s="5" t="str">
        <f t="shared" si="1"/>
        <v>KLUB SLOVENSKÝCH TURISTOVhBznačenie turistivkých trás v SR</v>
      </c>
    </row>
    <row r="20" spans="1:13">
      <c r="A20" s="236" t="s">
        <v>1060</v>
      </c>
      <c r="B20" s="268" t="s">
        <v>1058</v>
      </c>
      <c r="C20" s="239" t="s">
        <v>1870</v>
      </c>
      <c r="D20" s="242">
        <v>1600000</v>
      </c>
      <c r="E20" s="243">
        <v>0</v>
      </c>
      <c r="F20" s="236" t="s">
        <v>258</v>
      </c>
      <c r="G20" s="239" t="s">
        <v>10</v>
      </c>
      <c r="H20" s="239" t="s">
        <v>974</v>
      </c>
      <c r="I20" s="244" t="s">
        <v>1888</v>
      </c>
      <c r="J20" s="237" t="s">
        <v>1889</v>
      </c>
      <c r="K20" s="5"/>
      <c r="L20" s="237" t="str">
        <f t="shared" si="0"/>
        <v>47845660026 04K</v>
      </c>
      <c r="M20" s="5" t="str">
        <f t="shared" si="1"/>
        <v>Košická Futbalová Aréna a. s.zKvýstavba, rekonštrukcia futbalových štadiónov (Košická aréna), SF: %</v>
      </c>
    </row>
    <row r="21" spans="1:13">
      <c r="A21" s="266" t="s">
        <v>1316</v>
      </c>
      <c r="B21" s="268" t="s">
        <v>1317</v>
      </c>
      <c r="C21" s="270" t="s">
        <v>1820</v>
      </c>
      <c r="D21" s="272">
        <v>20000</v>
      </c>
      <c r="E21" s="243">
        <v>0</v>
      </c>
      <c r="F21" s="266" t="s">
        <v>242</v>
      </c>
      <c r="G21" s="239" t="s">
        <v>13</v>
      </c>
      <c r="H21" s="239" t="s">
        <v>973</v>
      </c>
      <c r="I21" s="244" t="s">
        <v>1890</v>
      </c>
      <c r="J21" s="237" t="s">
        <v>1891</v>
      </c>
      <c r="K21" s="5"/>
      <c r="L21" s="237" t="str">
        <f t="shared" si="0"/>
        <v>17067065026 05B</v>
      </c>
      <c r="M21" s="5" t="str">
        <f t="shared" si="1"/>
        <v>Letecká amatérska asociácia Slovenskej republikyjBPoznávame Slovensko zo vzduchu, SF: %</v>
      </c>
    </row>
    <row r="22" spans="1:13">
      <c r="A22" s="236" t="s">
        <v>1323</v>
      </c>
      <c r="B22" s="268" t="s">
        <v>1324</v>
      </c>
      <c r="C22" s="239" t="s">
        <v>1624</v>
      </c>
      <c r="D22" s="242">
        <v>60000</v>
      </c>
      <c r="E22" s="243">
        <v>0</v>
      </c>
      <c r="F22" s="236" t="s">
        <v>238</v>
      </c>
      <c r="G22" s="239" t="s">
        <v>11</v>
      </c>
      <c r="H22" s="239" t="s">
        <v>973</v>
      </c>
      <c r="I22" s="244" t="s">
        <v>1892</v>
      </c>
      <c r="J22" s="237" t="s">
        <v>1893</v>
      </c>
      <c r="K22" s="5"/>
      <c r="L22" s="237" t="str">
        <f t="shared" si="0"/>
        <v>00595209026 03B</v>
      </c>
      <c r="M22" s="5" t="str">
        <f t="shared" si="1"/>
        <v>Maratónsky klub KošicefBMedzinárodný maratón mieru v Košiciach (TŠP), Košice, počet dní: 3</v>
      </c>
    </row>
    <row r="23" spans="1:13">
      <c r="A23" s="236" t="s">
        <v>1331</v>
      </c>
      <c r="B23" s="268" t="s">
        <v>1332</v>
      </c>
      <c r="C23" s="239" t="s">
        <v>1625</v>
      </c>
      <c r="D23" s="242">
        <v>70000</v>
      </c>
      <c r="E23" s="243">
        <v>0</v>
      </c>
      <c r="F23" s="236" t="s">
        <v>238</v>
      </c>
      <c r="G23" s="239" t="s">
        <v>11</v>
      </c>
      <c r="H23" s="239" t="s">
        <v>973</v>
      </c>
      <c r="I23" s="244" t="s">
        <v>1894</v>
      </c>
      <c r="J23" s="237" t="s">
        <v>1895</v>
      </c>
      <c r="K23" s="5"/>
      <c r="L23" s="237" t="str">
        <f t="shared" si="0"/>
        <v>50031147026 03B</v>
      </c>
      <c r="M23" s="5" t="str">
        <f t="shared" si="1"/>
        <v>NR klubfBMajstrovstvá Európy žien v šachu 2018 (ME-A), Horný Smokovec, okres Poprad, počet dní: 14</v>
      </c>
    </row>
    <row r="24" spans="1:13">
      <c r="A24" s="266" t="s">
        <v>1340</v>
      </c>
      <c r="B24" s="268" t="s">
        <v>2230</v>
      </c>
      <c r="C24" s="270" t="s">
        <v>1821</v>
      </c>
      <c r="D24" s="272">
        <v>30000</v>
      </c>
      <c r="E24" s="243">
        <v>0</v>
      </c>
      <c r="F24" s="266" t="s">
        <v>242</v>
      </c>
      <c r="G24" s="239" t="s">
        <v>13</v>
      </c>
      <c r="H24" s="239" t="s">
        <v>973</v>
      </c>
      <c r="I24" s="244" t="s">
        <v>1896</v>
      </c>
      <c r="J24" s="237" t="s">
        <v>1897</v>
      </c>
      <c r="K24" s="5"/>
      <c r="L24" s="237" t="str">
        <f t="shared" si="0"/>
        <v>30851301026 05B</v>
      </c>
      <c r="M24" s="5" t="str">
        <f t="shared" si="1"/>
        <v>Občianske združenie - "Zamierené na talenty"jBŠportovo edukatívny výcvikový tábor, SF: %</v>
      </c>
    </row>
    <row r="25" spans="1:13">
      <c r="A25" s="266" t="s">
        <v>1348</v>
      </c>
      <c r="B25" s="268" t="s">
        <v>1349</v>
      </c>
      <c r="C25" s="270" t="s">
        <v>1822</v>
      </c>
      <c r="D25" s="272">
        <v>33000</v>
      </c>
      <c r="E25" s="243">
        <v>0.09</v>
      </c>
      <c r="F25" s="266" t="s">
        <v>242</v>
      </c>
      <c r="G25" s="239" t="s">
        <v>13</v>
      </c>
      <c r="H25" s="239" t="s">
        <v>973</v>
      </c>
      <c r="I25" s="244" t="s">
        <v>1898</v>
      </c>
      <c r="J25" s="237" t="s">
        <v>1899</v>
      </c>
      <c r="K25" s="5"/>
      <c r="L25" s="237" t="str">
        <f t="shared" si="0"/>
        <v>37978438026 05B</v>
      </c>
      <c r="M25" s="5" t="str">
        <f t="shared" si="1"/>
        <v>Parasport24jBParasport24 Tour /11. ročník, SF: 9%</v>
      </c>
    </row>
    <row r="26" spans="1:13">
      <c r="A26" s="266" t="s">
        <v>1357</v>
      </c>
      <c r="B26" s="268" t="s">
        <v>1358</v>
      </c>
      <c r="C26" s="270" t="s">
        <v>1644</v>
      </c>
      <c r="D26" s="272">
        <v>1671</v>
      </c>
      <c r="E26" s="274">
        <v>0.27</v>
      </c>
      <c r="F26" s="276" t="s">
        <v>239</v>
      </c>
      <c r="G26" s="239" t="s">
        <v>7</v>
      </c>
      <c r="H26" s="270" t="s">
        <v>973</v>
      </c>
      <c r="I26" s="244" t="s">
        <v>1900</v>
      </c>
      <c r="J26" s="237" t="s">
        <v>1901</v>
      </c>
      <c r="K26" s="5"/>
      <c r="L26" s="237" t="str">
        <f t="shared" si="0"/>
        <v>45014795026 01B</v>
      </c>
      <c r="M26" s="5" t="str">
        <f t="shared" si="1"/>
        <v>Piešťanský plavecký klub, o.z.gBKondičné plávanie pre deti od 8 do 15 rokov, letná príprava, SF: 27%</v>
      </c>
    </row>
    <row r="27" spans="1:13">
      <c r="A27" s="236" t="s">
        <v>928</v>
      </c>
      <c r="B27" s="268" t="s">
        <v>1069</v>
      </c>
      <c r="C27" s="239" t="s">
        <v>1133</v>
      </c>
      <c r="D27" s="242">
        <v>15720</v>
      </c>
      <c r="E27" s="243">
        <v>0</v>
      </c>
      <c r="F27" s="236" t="s">
        <v>233</v>
      </c>
      <c r="G27" s="239" t="s">
        <v>6</v>
      </c>
      <c r="H27" s="239" t="s">
        <v>973</v>
      </c>
      <c r="I27" s="244" t="s">
        <v>1902</v>
      </c>
      <c r="J27" s="237" t="s">
        <v>1903</v>
      </c>
      <c r="K27" s="5" t="s">
        <v>18</v>
      </c>
      <c r="L27" s="237" t="str">
        <f t="shared" si="0"/>
        <v>30787009026 02B</v>
      </c>
      <c r="M27" s="5" t="str">
        <f t="shared" si="1"/>
        <v>Slovenská asociácia amerického futbalu, o.z.aBamerický futbal - bežné transfery</v>
      </c>
    </row>
    <row r="28" spans="1:13">
      <c r="A28" s="236" t="s">
        <v>19</v>
      </c>
      <c r="B28" s="268" t="s">
        <v>20</v>
      </c>
      <c r="C28" s="239" t="s">
        <v>1134</v>
      </c>
      <c r="D28" s="242">
        <v>31979</v>
      </c>
      <c r="E28" s="243">
        <v>0</v>
      </c>
      <c r="F28" s="236" t="s">
        <v>233</v>
      </c>
      <c r="G28" s="239" t="s">
        <v>6</v>
      </c>
      <c r="H28" s="239" t="s">
        <v>973</v>
      </c>
      <c r="I28" s="244" t="s">
        <v>1904</v>
      </c>
      <c r="J28" s="237" t="s">
        <v>1905</v>
      </c>
      <c r="K28" s="5" t="s">
        <v>189</v>
      </c>
      <c r="L28" s="237" t="str">
        <f t="shared" si="0"/>
        <v>00631655026 02B</v>
      </c>
      <c r="M28" s="5" t="str">
        <f t="shared" si="1"/>
        <v>Slovenská asociácia boccieaBboccia - bežné transfery</v>
      </c>
    </row>
    <row r="29" spans="1:13">
      <c r="A29" s="236" t="s">
        <v>19</v>
      </c>
      <c r="B29" s="268" t="s">
        <v>20</v>
      </c>
      <c r="C29" s="239" t="s">
        <v>1135</v>
      </c>
      <c r="D29" s="242">
        <v>16221</v>
      </c>
      <c r="E29" s="243">
        <v>0</v>
      </c>
      <c r="F29" s="236" t="s">
        <v>233</v>
      </c>
      <c r="G29" s="239" t="s">
        <v>6</v>
      </c>
      <c r="H29" s="239" t="s">
        <v>973</v>
      </c>
      <c r="I29" s="244" t="s">
        <v>1904</v>
      </c>
      <c r="J29" s="237" t="s">
        <v>1905</v>
      </c>
      <c r="K29" s="5" t="s">
        <v>190</v>
      </c>
      <c r="L29" s="237" t="str">
        <f t="shared" si="0"/>
        <v>00631655026 02B</v>
      </c>
      <c r="M29" s="5" t="str">
        <f t="shared" si="1"/>
        <v>Slovenská asociácia boccieaBboule lyonnaise - bežné transfery</v>
      </c>
    </row>
    <row r="30" spans="1:13">
      <c r="A30" s="266" t="s">
        <v>19</v>
      </c>
      <c r="B30" s="268" t="s">
        <v>20</v>
      </c>
      <c r="C30" s="270" t="s">
        <v>1655</v>
      </c>
      <c r="D30" s="272">
        <v>225</v>
      </c>
      <c r="E30" s="274">
        <v>0</v>
      </c>
      <c r="F30" s="266" t="s">
        <v>241</v>
      </c>
      <c r="G30" s="270" t="s">
        <v>11</v>
      </c>
      <c r="H30" s="270" t="s">
        <v>973</v>
      </c>
      <c r="I30" s="244" t="s">
        <v>1906</v>
      </c>
      <c r="J30" s="237" t="s">
        <v>1907</v>
      </c>
      <c r="K30" s="5"/>
      <c r="L30" s="237" t="str">
        <f t="shared" si="0"/>
        <v>00631655026 03B</v>
      </c>
      <c r="M30" s="5" t="str">
        <f t="shared" si="1"/>
        <v>Slovenská asociácia boccieiBšportovci Patrik Pavčo, Magdaléna Strehovská za 2. m. na MEJ</v>
      </c>
    </row>
    <row r="31" spans="1:13">
      <c r="A31" s="266" t="s">
        <v>19</v>
      </c>
      <c r="B31" s="268" t="s">
        <v>20</v>
      </c>
      <c r="C31" s="270" t="s">
        <v>1656</v>
      </c>
      <c r="D31" s="272">
        <v>200</v>
      </c>
      <c r="E31" s="274">
        <v>0</v>
      </c>
      <c r="F31" s="266" t="s">
        <v>241</v>
      </c>
      <c r="G31" s="270" t="s">
        <v>11</v>
      </c>
      <c r="H31" s="270" t="s">
        <v>973</v>
      </c>
      <c r="I31" s="244" t="s">
        <v>1906</v>
      </c>
      <c r="J31" s="237" t="s">
        <v>1907</v>
      </c>
      <c r="K31" s="5"/>
      <c r="L31" s="237" t="str">
        <f t="shared" si="0"/>
        <v>00631655026 03B</v>
      </c>
      <c r="M31" s="5" t="str">
        <f t="shared" si="1"/>
        <v>Slovenská asociácia boccieiBšportovec Tomáš Štolc za 1. m. na MEJ</v>
      </c>
    </row>
    <row r="32" spans="1:13">
      <c r="A32" s="266" t="s">
        <v>19</v>
      </c>
      <c r="B32" s="268" t="s">
        <v>20</v>
      </c>
      <c r="C32" s="270" t="s">
        <v>1657</v>
      </c>
      <c r="D32" s="272">
        <v>330</v>
      </c>
      <c r="E32" s="274">
        <v>0</v>
      </c>
      <c r="F32" s="266" t="s">
        <v>241</v>
      </c>
      <c r="G32" s="270" t="s">
        <v>11</v>
      </c>
      <c r="H32" s="270" t="s">
        <v>973</v>
      </c>
      <c r="I32" s="244" t="s">
        <v>1906</v>
      </c>
      <c r="J32" s="237" t="s">
        <v>1907</v>
      </c>
      <c r="K32" s="5"/>
      <c r="L32" s="237" t="str">
        <f t="shared" si="0"/>
        <v>00631655026 03B</v>
      </c>
      <c r="M32" s="5" t="str">
        <f t="shared" si="1"/>
        <v>Slovenská asociácia boccieiBtréner Ondrej Garaj: 1 x 1. m. MEJ - Tomáš Štolc (raffa)</v>
      </c>
    </row>
    <row r="33" spans="1:13">
      <c r="A33" s="266" t="s">
        <v>19</v>
      </c>
      <c r="B33" s="268" t="s">
        <v>20</v>
      </c>
      <c r="C33" s="270" t="s">
        <v>1658</v>
      </c>
      <c r="D33" s="272">
        <v>330</v>
      </c>
      <c r="E33" s="274">
        <v>0</v>
      </c>
      <c r="F33" s="266" t="s">
        <v>241</v>
      </c>
      <c r="G33" s="270" t="s">
        <v>11</v>
      </c>
      <c r="H33" s="270" t="s">
        <v>973</v>
      </c>
      <c r="I33" s="244" t="s">
        <v>1906</v>
      </c>
      <c r="J33" s="237" t="s">
        <v>1907</v>
      </c>
      <c r="K33" s="5"/>
      <c r="L33" s="237" t="str">
        <f t="shared" si="0"/>
        <v>00631655026 03B</v>
      </c>
      <c r="M33" s="5" t="str">
        <f t="shared" si="1"/>
        <v>Slovenská asociácia boccieiBtrénerka Nadežda Nagyová: 1 x 2. m. MEJ - Patrik Pavčo, Magdaléna Strehovská (raffa)</v>
      </c>
    </row>
    <row r="34" spans="1:13">
      <c r="A34" s="236" t="s">
        <v>21</v>
      </c>
      <c r="B34" s="268" t="s">
        <v>22</v>
      </c>
      <c r="C34" s="239" t="s">
        <v>1136</v>
      </c>
      <c r="D34" s="242">
        <v>11724</v>
      </c>
      <c r="E34" s="243">
        <v>0</v>
      </c>
      <c r="F34" s="236" t="s">
        <v>233</v>
      </c>
      <c r="G34" s="239" t="s">
        <v>6</v>
      </c>
      <c r="H34" s="239" t="s">
        <v>973</v>
      </c>
      <c r="I34" s="244" t="s">
        <v>1908</v>
      </c>
      <c r="J34" s="237" t="s">
        <v>1909</v>
      </c>
      <c r="K34" s="5" t="s">
        <v>23</v>
      </c>
      <c r="L34" s="237" t="str">
        <f t="shared" si="0"/>
        <v>42019541026 02B</v>
      </c>
      <c r="M34" s="5" t="str">
        <f t="shared" si="1"/>
        <v>Slovenská asociácia čínskeho wushuaBwushu - bežné transfery</v>
      </c>
    </row>
    <row r="35" spans="1:13">
      <c r="A35" s="236" t="s">
        <v>30</v>
      </c>
      <c r="B35" s="268" t="s">
        <v>1070</v>
      </c>
      <c r="C35" s="239" t="s">
        <v>1137</v>
      </c>
      <c r="D35" s="242">
        <v>403265</v>
      </c>
      <c r="E35" s="243">
        <v>0</v>
      </c>
      <c r="F35" s="236" t="s">
        <v>233</v>
      </c>
      <c r="G35" s="239" t="s">
        <v>6</v>
      </c>
      <c r="H35" s="239" t="s">
        <v>973</v>
      </c>
      <c r="I35" s="244" t="s">
        <v>1910</v>
      </c>
      <c r="J35" s="237" t="s">
        <v>1911</v>
      </c>
      <c r="K35" s="5" t="s">
        <v>201</v>
      </c>
      <c r="L35" s="237" t="str">
        <f t="shared" si="0"/>
        <v>30842069026 02B</v>
      </c>
      <c r="M35" s="5" t="str">
        <f t="shared" si="1"/>
        <v>Slovenská asociácia fitnes, kulturistiky a silového trojbojaaBkulturistika a fitnes - bežné transfery</v>
      </c>
    </row>
    <row r="36" spans="1:13">
      <c r="A36" s="236" t="s">
        <v>30</v>
      </c>
      <c r="B36" s="268" t="s">
        <v>1070</v>
      </c>
      <c r="C36" s="239" t="s">
        <v>1204</v>
      </c>
      <c r="D36" s="242">
        <v>60000</v>
      </c>
      <c r="E36" s="243">
        <v>0</v>
      </c>
      <c r="F36" s="236" t="s">
        <v>233</v>
      </c>
      <c r="G36" s="239" t="s">
        <v>6</v>
      </c>
      <c r="H36" s="239" t="s">
        <v>974</v>
      </c>
      <c r="I36" s="244" t="s">
        <v>1910</v>
      </c>
      <c r="J36" s="237" t="s">
        <v>1911</v>
      </c>
      <c r="K36" s="5" t="s">
        <v>201</v>
      </c>
      <c r="L36" s="237"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6" t="s">
        <v>30</v>
      </c>
      <c r="B37" s="268" t="s">
        <v>1070</v>
      </c>
      <c r="C37" s="239" t="s">
        <v>1138</v>
      </c>
      <c r="D37" s="242">
        <v>31979</v>
      </c>
      <c r="E37" s="243">
        <v>0</v>
      </c>
      <c r="F37" s="236" t="s">
        <v>233</v>
      </c>
      <c r="G37" s="239" t="s">
        <v>6</v>
      </c>
      <c r="H37" s="239" t="s">
        <v>973</v>
      </c>
      <c r="I37" s="244" t="s">
        <v>1910</v>
      </c>
      <c r="J37" s="237" t="s">
        <v>1911</v>
      </c>
      <c r="K37" s="5" t="s">
        <v>217</v>
      </c>
      <c r="L37" s="237" t="str">
        <f t="shared" si="0"/>
        <v>30842069026 02B</v>
      </c>
      <c r="M37" s="5" t="str">
        <f t="shared" si="1"/>
        <v>Slovenská asociácia fitnes, kulturistiky a silového trojbojaaBsilové športy - bežné transfery</v>
      </c>
    </row>
    <row r="38" spans="1:13">
      <c r="A38" s="266" t="s">
        <v>30</v>
      </c>
      <c r="B38" s="268" t="s">
        <v>1070</v>
      </c>
      <c r="C38" s="270" t="s">
        <v>1488</v>
      </c>
      <c r="D38" s="271">
        <v>14390</v>
      </c>
      <c r="E38" s="243">
        <v>0</v>
      </c>
      <c r="F38" s="266" t="s">
        <v>234</v>
      </c>
      <c r="G38" s="270" t="s">
        <v>11</v>
      </c>
      <c r="H38" s="270" t="s">
        <v>973</v>
      </c>
      <c r="I38" s="244" t="s">
        <v>1912</v>
      </c>
      <c r="J38" s="237" t="s">
        <v>1913</v>
      </c>
      <c r="K38" s="5"/>
      <c r="L38" s="237" t="str">
        <f t="shared" si="0"/>
        <v>30842069026 03B</v>
      </c>
      <c r="M38" s="5" t="str">
        <f t="shared" si="1"/>
        <v>Slovenská asociácia fitnes, kulturistiky a silového trojbojabBAlžbeta Peťková</v>
      </c>
    </row>
    <row r="39" spans="1:13">
      <c r="A39" s="266" t="s">
        <v>30</v>
      </c>
      <c r="B39" s="268" t="s">
        <v>1070</v>
      </c>
      <c r="C39" s="270" t="s">
        <v>1489</v>
      </c>
      <c r="D39" s="271">
        <v>10073</v>
      </c>
      <c r="E39" s="243">
        <v>0</v>
      </c>
      <c r="F39" s="266" t="s">
        <v>234</v>
      </c>
      <c r="G39" s="270" t="s">
        <v>11</v>
      </c>
      <c r="H39" s="270" t="s">
        <v>973</v>
      </c>
      <c r="I39" s="244" t="s">
        <v>1912</v>
      </c>
      <c r="J39" s="237" t="s">
        <v>1913</v>
      </c>
      <c r="K39" s="5"/>
      <c r="L39" s="237" t="str">
        <f t="shared" si="0"/>
        <v>30842069026 03B</v>
      </c>
      <c r="M39" s="5" t="str">
        <f t="shared" si="1"/>
        <v>Slovenská asociácia fitnes, kulturistiky a silového trojbojabBDominika Multáňová</v>
      </c>
    </row>
    <row r="40" spans="1:13">
      <c r="A40" s="266" t="s">
        <v>30</v>
      </c>
      <c r="B40" s="268" t="s">
        <v>1070</v>
      </c>
      <c r="C40" s="270" t="s">
        <v>1490</v>
      </c>
      <c r="D40" s="271">
        <v>10073</v>
      </c>
      <c r="E40" s="243">
        <v>0</v>
      </c>
      <c r="F40" s="266" t="s">
        <v>234</v>
      </c>
      <c r="G40" s="270" t="s">
        <v>11</v>
      </c>
      <c r="H40" s="270" t="s">
        <v>973</v>
      </c>
      <c r="I40" s="244" t="s">
        <v>1912</v>
      </c>
      <c r="J40" s="237" t="s">
        <v>1913</v>
      </c>
      <c r="K40" s="5"/>
      <c r="L40" s="237" t="str">
        <f t="shared" si="0"/>
        <v>30842069026 03B</v>
      </c>
      <c r="M40" s="5" t="str">
        <f t="shared" si="1"/>
        <v>Slovenská asociácia fitnes, kulturistiky a silového trojbojabBElena Masaryková</v>
      </c>
    </row>
    <row r="41" spans="1:13">
      <c r="A41" s="266" t="s">
        <v>30</v>
      </c>
      <c r="B41" s="268" t="s">
        <v>1070</v>
      </c>
      <c r="C41" s="270" t="s">
        <v>1491</v>
      </c>
      <c r="D41" s="271">
        <v>14390</v>
      </c>
      <c r="E41" s="243">
        <v>0</v>
      </c>
      <c r="F41" s="266" t="s">
        <v>234</v>
      </c>
      <c r="G41" s="270" t="s">
        <v>11</v>
      </c>
      <c r="H41" s="270" t="s">
        <v>973</v>
      </c>
      <c r="I41" s="244" t="s">
        <v>1912</v>
      </c>
      <c r="J41" s="237" t="s">
        <v>1913</v>
      </c>
      <c r="K41" s="5"/>
      <c r="L41" s="237" t="str">
        <f t="shared" si="0"/>
        <v>30842069026 03B</v>
      </c>
      <c r="M41" s="5" t="str">
        <f t="shared" si="1"/>
        <v>Slovenská asociácia fitnes, kulturistiky a silového trojbojabBEva Bániková</v>
      </c>
    </row>
    <row r="42" spans="1:13">
      <c r="A42" s="266" t="s">
        <v>30</v>
      </c>
      <c r="B42" s="268" t="s">
        <v>1070</v>
      </c>
      <c r="C42" s="270" t="s">
        <v>1492</v>
      </c>
      <c r="D42" s="271">
        <v>14390</v>
      </c>
      <c r="E42" s="243">
        <v>0</v>
      </c>
      <c r="F42" s="266" t="s">
        <v>234</v>
      </c>
      <c r="G42" s="270" t="s">
        <v>11</v>
      </c>
      <c r="H42" s="270" t="s">
        <v>973</v>
      </c>
      <c r="I42" s="244" t="s">
        <v>1912</v>
      </c>
      <c r="J42" s="237" t="s">
        <v>1913</v>
      </c>
      <c r="K42" s="5"/>
      <c r="L42" s="237" t="str">
        <f t="shared" si="0"/>
        <v>30842069026 03B</v>
      </c>
      <c r="M42" s="5" t="str">
        <f t="shared" si="1"/>
        <v>Slovenská asociácia fitnes, kulturistiky a silového trojbojabBIvana Horná</v>
      </c>
    </row>
    <row r="43" spans="1:13">
      <c r="A43" s="266" t="s">
        <v>30</v>
      </c>
      <c r="B43" s="268" t="s">
        <v>1070</v>
      </c>
      <c r="C43" s="270" t="s">
        <v>1493</v>
      </c>
      <c r="D43" s="271">
        <v>10073</v>
      </c>
      <c r="E43" s="243">
        <v>0</v>
      </c>
      <c r="F43" s="266" t="s">
        <v>234</v>
      </c>
      <c r="G43" s="270" t="s">
        <v>11</v>
      </c>
      <c r="H43" s="270" t="s">
        <v>973</v>
      </c>
      <c r="I43" s="244" t="s">
        <v>1912</v>
      </c>
      <c r="J43" s="237" t="s">
        <v>1913</v>
      </c>
      <c r="K43" s="5"/>
      <c r="L43" s="237" t="str">
        <f t="shared" si="0"/>
        <v>30842069026 03B</v>
      </c>
      <c r="M43" s="5" t="str">
        <f t="shared" si="1"/>
        <v>Slovenská asociácia fitnes, kulturistiky a silového trojbojabBKristína Juricová</v>
      </c>
    </row>
    <row r="44" spans="1:13">
      <c r="A44" s="266" t="s">
        <v>30</v>
      </c>
      <c r="B44" s="268" t="s">
        <v>1070</v>
      </c>
      <c r="C44" s="270" t="s">
        <v>1494</v>
      </c>
      <c r="D44" s="271">
        <v>14390</v>
      </c>
      <c r="E44" s="243">
        <v>0</v>
      </c>
      <c r="F44" s="266" t="s">
        <v>234</v>
      </c>
      <c r="G44" s="270" t="s">
        <v>11</v>
      </c>
      <c r="H44" s="270" t="s">
        <v>973</v>
      </c>
      <c r="I44" s="244" t="s">
        <v>1912</v>
      </c>
      <c r="J44" s="237" t="s">
        <v>1913</v>
      </c>
      <c r="K44" s="5"/>
      <c r="L44" s="237" t="str">
        <f t="shared" si="0"/>
        <v>30842069026 03B</v>
      </c>
      <c r="M44" s="5" t="str">
        <f t="shared" si="1"/>
        <v>Slovenská asociácia fitnes, kulturistiky a silového trojbojabBMichaela Pavleová</v>
      </c>
    </row>
    <row r="45" spans="1:13">
      <c r="A45" s="266" t="s">
        <v>30</v>
      </c>
      <c r="B45" s="268" t="s">
        <v>1070</v>
      </c>
      <c r="C45" s="270" t="s">
        <v>1495</v>
      </c>
      <c r="D45" s="271">
        <v>7195</v>
      </c>
      <c r="E45" s="243">
        <v>0</v>
      </c>
      <c r="F45" s="266" t="s">
        <v>234</v>
      </c>
      <c r="G45" s="270" t="s">
        <v>11</v>
      </c>
      <c r="H45" s="270" t="s">
        <v>973</v>
      </c>
      <c r="I45" s="244" t="s">
        <v>1912</v>
      </c>
      <c r="J45" s="237" t="s">
        <v>1913</v>
      </c>
      <c r="K45" s="5"/>
      <c r="L45" s="237" t="str">
        <f t="shared" si="0"/>
        <v>30842069026 03B</v>
      </c>
      <c r="M45" s="5" t="str">
        <f t="shared" si="1"/>
        <v>Slovenská asociácia fitnes, kulturistiky a silového trojbojabBPeter Tatarka</v>
      </c>
    </row>
    <row r="46" spans="1:13">
      <c r="A46" s="266" t="s">
        <v>30</v>
      </c>
      <c r="B46" s="268" t="s">
        <v>1070</v>
      </c>
      <c r="C46" s="270" t="s">
        <v>1496</v>
      </c>
      <c r="D46" s="271">
        <v>10073</v>
      </c>
      <c r="E46" s="243">
        <v>0</v>
      </c>
      <c r="F46" s="266" t="s">
        <v>234</v>
      </c>
      <c r="G46" s="270" t="s">
        <v>11</v>
      </c>
      <c r="H46" s="270" t="s">
        <v>973</v>
      </c>
      <c r="I46" s="244" t="s">
        <v>1912</v>
      </c>
      <c r="J46" s="237" t="s">
        <v>1913</v>
      </c>
      <c r="K46" s="5"/>
      <c r="L46" s="237" t="str">
        <f t="shared" si="0"/>
        <v>30842069026 03B</v>
      </c>
      <c r="M46" s="5" t="str">
        <f t="shared" si="1"/>
        <v>Slovenská asociácia fitnes, kulturistiky a silového trojbojabBTimea Trajteľová</v>
      </c>
    </row>
    <row r="47" spans="1:13">
      <c r="A47" s="266" t="s">
        <v>30</v>
      </c>
      <c r="B47" s="268" t="s">
        <v>1070</v>
      </c>
      <c r="C47" s="270" t="s">
        <v>1497</v>
      </c>
      <c r="D47" s="271">
        <v>10073</v>
      </c>
      <c r="E47" s="243">
        <v>0</v>
      </c>
      <c r="F47" s="266" t="s">
        <v>234</v>
      </c>
      <c r="G47" s="270" t="s">
        <v>11</v>
      </c>
      <c r="H47" s="270" t="s">
        <v>973</v>
      </c>
      <c r="I47" s="244" t="s">
        <v>1912</v>
      </c>
      <c r="J47" s="237" t="s">
        <v>1913</v>
      </c>
      <c r="K47" s="5"/>
      <c r="L47" s="237" t="str">
        <f t="shared" si="0"/>
        <v>30842069026 03B</v>
      </c>
      <c r="M47" s="5" t="str">
        <f t="shared" si="1"/>
        <v>Slovenská asociácia fitnes, kulturistiky a silového trojbojabBTomáš Smrek</v>
      </c>
    </row>
    <row r="48" spans="1:13">
      <c r="A48" s="266" t="s">
        <v>30</v>
      </c>
      <c r="B48" s="268" t="s">
        <v>1070</v>
      </c>
      <c r="C48" s="270" t="s">
        <v>1659</v>
      </c>
      <c r="D48" s="272">
        <v>1000</v>
      </c>
      <c r="E48" s="274">
        <v>0</v>
      </c>
      <c r="F48" s="266" t="s">
        <v>241</v>
      </c>
      <c r="G48" s="270" t="s">
        <v>11</v>
      </c>
      <c r="H48" s="270" t="s">
        <v>973</v>
      </c>
      <c r="I48" s="244" t="s">
        <v>1914</v>
      </c>
      <c r="J48" s="237" t="s">
        <v>1913</v>
      </c>
      <c r="K48" s="5"/>
      <c r="L48" s="237" t="str">
        <f t="shared" si="0"/>
        <v>30842069026 03B</v>
      </c>
      <c r="M48" s="5" t="str">
        <f t="shared" si="1"/>
        <v>Slovenská asociácia fitnes, kulturistiky a silového trojbojaiBšportovec Alzbeta Petkova za 1. m. na ME</v>
      </c>
    </row>
    <row r="49" spans="1:13">
      <c r="A49" s="266" t="s">
        <v>30</v>
      </c>
      <c r="B49" s="268" t="s">
        <v>1070</v>
      </c>
      <c r="C49" s="270" t="s">
        <v>1660</v>
      </c>
      <c r="D49" s="272">
        <v>200</v>
      </c>
      <c r="E49" s="274">
        <v>0</v>
      </c>
      <c r="F49" s="266" t="s">
        <v>241</v>
      </c>
      <c r="G49" s="270" t="s">
        <v>11</v>
      </c>
      <c r="H49" s="270" t="s">
        <v>973</v>
      </c>
      <c r="I49" s="244" t="s">
        <v>1914</v>
      </c>
      <c r="J49" s="237" t="s">
        <v>1913</v>
      </c>
      <c r="K49" s="5"/>
      <c r="L49" s="237" t="str">
        <f t="shared" si="0"/>
        <v>30842069026 03B</v>
      </c>
      <c r="M49" s="5" t="str">
        <f t="shared" si="1"/>
        <v>Slovenská asociácia fitnes, kulturistiky a silového trojbojaiBšportovec Andrea Joszayova za 1. m. na MEJ</v>
      </c>
    </row>
    <row r="50" spans="1:13">
      <c r="A50" s="266" t="s">
        <v>30</v>
      </c>
      <c r="B50" s="268" t="s">
        <v>1070</v>
      </c>
      <c r="C50" s="270" t="s">
        <v>1661</v>
      </c>
      <c r="D50" s="272">
        <v>500</v>
      </c>
      <c r="E50" s="274">
        <v>0</v>
      </c>
      <c r="F50" s="266" t="s">
        <v>241</v>
      </c>
      <c r="G50" s="270" t="s">
        <v>11</v>
      </c>
      <c r="H50" s="270" t="s">
        <v>973</v>
      </c>
      <c r="I50" s="244" t="s">
        <v>1914</v>
      </c>
      <c r="J50" s="237" t="s">
        <v>1913</v>
      </c>
      <c r="K50" s="5"/>
      <c r="L50" s="237" t="str">
        <f t="shared" si="0"/>
        <v>30842069026 03B</v>
      </c>
      <c r="M50" s="5" t="str">
        <f t="shared" si="1"/>
        <v>Slovenská asociácia fitnes, kulturistiky a silového trojbojaiBšportovec Andrea Neumannova za 3. m. na ME</v>
      </c>
    </row>
    <row r="51" spans="1:13">
      <c r="A51" s="266" t="s">
        <v>30</v>
      </c>
      <c r="B51" s="268" t="s">
        <v>1070</v>
      </c>
      <c r="C51" s="270" t="s">
        <v>1662</v>
      </c>
      <c r="D51" s="272">
        <v>150</v>
      </c>
      <c r="E51" s="274">
        <v>0</v>
      </c>
      <c r="F51" s="266" t="s">
        <v>241</v>
      </c>
      <c r="G51" s="270" t="s">
        <v>11</v>
      </c>
      <c r="H51" s="270" t="s">
        <v>973</v>
      </c>
      <c r="I51" s="244" t="s">
        <v>1914</v>
      </c>
      <c r="J51" s="237" t="s">
        <v>1913</v>
      </c>
      <c r="K51" s="5"/>
      <c r="L51" s="237" t="str">
        <f t="shared" si="0"/>
        <v>30842069026 03B</v>
      </c>
      <c r="M51" s="5" t="str">
        <f t="shared" si="1"/>
        <v>Slovenská asociácia fitnes, kulturistiky a silového trojbojaiBšportovec Anna Hepnerova za 2. m. na MEJ</v>
      </c>
    </row>
    <row r="52" spans="1:13">
      <c r="A52" s="266" t="s">
        <v>30</v>
      </c>
      <c r="B52" s="268" t="s">
        <v>1070</v>
      </c>
      <c r="C52" s="270" t="s">
        <v>1663</v>
      </c>
      <c r="D52" s="272">
        <v>2000</v>
      </c>
      <c r="E52" s="274">
        <v>0</v>
      </c>
      <c r="F52" s="266" t="s">
        <v>241</v>
      </c>
      <c r="G52" s="270" t="s">
        <v>11</v>
      </c>
      <c r="H52" s="270" t="s">
        <v>973</v>
      </c>
      <c r="I52" s="244" t="s">
        <v>1914</v>
      </c>
      <c r="J52" s="237" t="s">
        <v>1913</v>
      </c>
      <c r="K52" s="5"/>
      <c r="L52" s="237" t="str">
        <f t="shared" si="0"/>
        <v>30842069026 03B</v>
      </c>
      <c r="M52" s="5" t="str">
        <f t="shared" si="1"/>
        <v>Slovenská asociácia fitnes, kulturistiky a silového trojbojaiBšportovec Ivana Horná za 1. m. na MS</v>
      </c>
    </row>
    <row r="53" spans="1:13">
      <c r="A53" s="266" t="s">
        <v>30</v>
      </c>
      <c r="B53" s="268" t="s">
        <v>1070</v>
      </c>
      <c r="C53" s="270" t="s">
        <v>1664</v>
      </c>
      <c r="D53" s="272">
        <v>200</v>
      </c>
      <c r="E53" s="274">
        <v>0</v>
      </c>
      <c r="F53" s="266" t="s">
        <v>241</v>
      </c>
      <c r="G53" s="270" t="s">
        <v>11</v>
      </c>
      <c r="H53" s="270" t="s">
        <v>973</v>
      </c>
      <c r="I53" s="244" t="s">
        <v>1914</v>
      </c>
      <c r="J53" s="237" t="s">
        <v>1913</v>
      </c>
      <c r="K53" s="5"/>
      <c r="L53" s="237" t="str">
        <f t="shared" si="0"/>
        <v>30842069026 03B</v>
      </c>
      <c r="M53" s="5" t="str">
        <f t="shared" si="1"/>
        <v>Slovenská asociácia fitnes, kulturistiky a silového trojbojaiBšportovec Michaela Pavleova za 1. m. na MEJ</v>
      </c>
    </row>
    <row r="54" spans="1:13">
      <c r="A54" s="266" t="s">
        <v>30</v>
      </c>
      <c r="B54" s="268" t="s">
        <v>1070</v>
      </c>
      <c r="C54" s="270" t="s">
        <v>1665</v>
      </c>
      <c r="D54" s="272">
        <v>1000</v>
      </c>
      <c r="E54" s="274">
        <v>0</v>
      </c>
      <c r="F54" s="266" t="s">
        <v>241</v>
      </c>
      <c r="G54" s="270" t="s">
        <v>11</v>
      </c>
      <c r="H54" s="270" t="s">
        <v>973</v>
      </c>
      <c r="I54" s="244" t="s">
        <v>1914</v>
      </c>
      <c r="J54" s="237" t="s">
        <v>1913</v>
      </c>
      <c r="K54" s="5"/>
      <c r="L54" s="237" t="str">
        <f t="shared" si="0"/>
        <v>30842069026 03B</v>
      </c>
      <c r="M54" s="5" t="str">
        <f t="shared" si="1"/>
        <v>Slovenská asociácia fitnes, kulturistiky a silového trojbojaiBšportovec Róbert Valach za 1. m. na ME</v>
      </c>
    </row>
    <row r="55" spans="1:13">
      <c r="A55" s="266" t="s">
        <v>30</v>
      </c>
      <c r="B55" s="268" t="s">
        <v>1070</v>
      </c>
      <c r="C55" s="270" t="s">
        <v>1666</v>
      </c>
      <c r="D55" s="272">
        <v>150</v>
      </c>
      <c r="E55" s="274">
        <v>0</v>
      </c>
      <c r="F55" s="266" t="s">
        <v>241</v>
      </c>
      <c r="G55" s="270" t="s">
        <v>11</v>
      </c>
      <c r="H55" s="270" t="s">
        <v>973</v>
      </c>
      <c r="I55" s="244" t="s">
        <v>1914</v>
      </c>
      <c r="J55" s="237" t="s">
        <v>1913</v>
      </c>
      <c r="K55" s="5"/>
      <c r="L55" s="237" t="str">
        <f t="shared" si="0"/>
        <v>30842069026 03B</v>
      </c>
      <c r="M55" s="5" t="str">
        <f t="shared" si="1"/>
        <v>Slovenská asociácia fitnes, kulturistiky a silového trojbojaiBšportovec Silvia Fialkova za 2. m. na MEJ</v>
      </c>
    </row>
    <row r="56" spans="1:13">
      <c r="A56" s="266" t="s">
        <v>30</v>
      </c>
      <c r="B56" s="268" t="s">
        <v>1070</v>
      </c>
      <c r="C56" s="270" t="s">
        <v>1667</v>
      </c>
      <c r="D56" s="272">
        <v>500</v>
      </c>
      <c r="E56" s="274">
        <v>0</v>
      </c>
      <c r="F56" s="266" t="s">
        <v>241</v>
      </c>
      <c r="G56" s="270" t="s">
        <v>11</v>
      </c>
      <c r="H56" s="270" t="s">
        <v>973</v>
      </c>
      <c r="I56" s="244" t="s">
        <v>1914</v>
      </c>
      <c r="J56" s="237" t="s">
        <v>1913</v>
      </c>
      <c r="K56" s="5"/>
      <c r="L56" s="237" t="str">
        <f t="shared" si="0"/>
        <v>30842069026 03B</v>
      </c>
      <c r="M56" s="5" t="str">
        <f t="shared" si="1"/>
        <v>Slovenská asociácia fitnes, kulturistiky a silového trojbojaiBšportovec Timea Trajtelova za 1. m. na MSJ</v>
      </c>
    </row>
    <row r="57" spans="1:13">
      <c r="A57" s="266" t="s">
        <v>30</v>
      </c>
      <c r="B57" s="268" t="s">
        <v>1070</v>
      </c>
      <c r="C57" s="270" t="s">
        <v>1668</v>
      </c>
      <c r="D57" s="272">
        <v>200</v>
      </c>
      <c r="E57" s="274">
        <v>0</v>
      </c>
      <c r="F57" s="266" t="s">
        <v>241</v>
      </c>
      <c r="G57" s="270" t="s">
        <v>11</v>
      </c>
      <c r="H57" s="270" t="s">
        <v>973</v>
      </c>
      <c r="I57" s="244" t="s">
        <v>1914</v>
      </c>
      <c r="J57" s="237" t="s">
        <v>1913</v>
      </c>
      <c r="K57" s="5"/>
      <c r="L57" s="237" t="str">
        <f t="shared" si="0"/>
        <v>30842069026 03B</v>
      </c>
      <c r="M57" s="5" t="str">
        <f t="shared" si="1"/>
        <v>Slovenská asociácia fitnes, kulturistiky a silového trojbojaiBšportovec Zuzanna Kardosova za 1. m. na MEJ</v>
      </c>
    </row>
    <row r="58" spans="1:13">
      <c r="A58" s="266" t="s">
        <v>30</v>
      </c>
      <c r="B58" s="268" t="s">
        <v>1070</v>
      </c>
      <c r="C58" s="270" t="s">
        <v>1669</v>
      </c>
      <c r="D58" s="272">
        <v>330</v>
      </c>
      <c r="E58" s="274">
        <v>0</v>
      </c>
      <c r="F58" s="266" t="s">
        <v>241</v>
      </c>
      <c r="G58" s="270" t="s">
        <v>11</v>
      </c>
      <c r="H58" s="270" t="s">
        <v>973</v>
      </c>
      <c r="I58" s="244" t="s">
        <v>1914</v>
      </c>
      <c r="J58" s="237" t="s">
        <v>1913</v>
      </c>
      <c r="K58" s="5"/>
      <c r="L58" s="237" t="str">
        <f t="shared" si="0"/>
        <v>30842069026 03B</v>
      </c>
      <c r="M58" s="5" t="str">
        <f t="shared" si="1"/>
        <v>Slovenská asociácia fitnes, kulturistiky a silového trojbojaiBtréner Pavol Varchola: 1 x 1. m. MSJ - Matej Priščák (silový trojboj)</v>
      </c>
    </row>
    <row r="59" spans="1:13">
      <c r="A59" s="236" t="s">
        <v>24</v>
      </c>
      <c r="B59" s="268" t="s">
        <v>25</v>
      </c>
      <c r="C59" s="239" t="s">
        <v>1139</v>
      </c>
      <c r="D59" s="242">
        <v>22711</v>
      </c>
      <c r="E59" s="243">
        <v>0</v>
      </c>
      <c r="F59" s="236" t="s">
        <v>233</v>
      </c>
      <c r="G59" s="239" t="s">
        <v>6</v>
      </c>
      <c r="H59" s="239" t="s">
        <v>973</v>
      </c>
      <c r="I59" s="244" t="s">
        <v>1915</v>
      </c>
      <c r="J59" s="237" t="s">
        <v>1916</v>
      </c>
      <c r="K59" s="5" t="s">
        <v>225</v>
      </c>
      <c r="L59" s="237" t="str">
        <f t="shared" si="0"/>
        <v>31749852026 02B</v>
      </c>
      <c r="M59" s="5" t="str">
        <f t="shared" si="1"/>
        <v>Slovenská asociácia FrisbeeaBšporty s lietajúcim diskom - bežné transfery</v>
      </c>
    </row>
    <row r="60" spans="1:13">
      <c r="A60" s="236" t="s">
        <v>27</v>
      </c>
      <c r="B60" s="268" t="s">
        <v>28</v>
      </c>
      <c r="C60" s="239" t="s">
        <v>1140</v>
      </c>
      <c r="D60" s="242">
        <v>14454</v>
      </c>
      <c r="E60" s="243">
        <v>0</v>
      </c>
      <c r="F60" s="236" t="s">
        <v>233</v>
      </c>
      <c r="G60" s="239" t="s">
        <v>6</v>
      </c>
      <c r="H60" s="239" t="s">
        <v>973</v>
      </c>
      <c r="I60" s="244" t="s">
        <v>1917</v>
      </c>
      <c r="J60" s="237" t="s">
        <v>1918</v>
      </c>
      <c r="K60" s="5" t="s">
        <v>29</v>
      </c>
      <c r="L60" s="237" t="str">
        <f t="shared" si="0"/>
        <v>31940668026 02B</v>
      </c>
      <c r="M60" s="5" t="str">
        <f t="shared" si="1"/>
        <v>Slovenská asociácia korfbaluaBkorfbal - bežné transfery</v>
      </c>
    </row>
    <row r="61" spans="1:13">
      <c r="A61" s="236" t="s">
        <v>31</v>
      </c>
      <c r="B61" s="268" t="s">
        <v>32</v>
      </c>
      <c r="C61" s="239" t="s">
        <v>1141</v>
      </c>
      <c r="D61" s="242">
        <v>217983</v>
      </c>
      <c r="E61" s="243">
        <v>0</v>
      </c>
      <c r="F61" s="236" t="s">
        <v>233</v>
      </c>
      <c r="G61" s="239" t="s">
        <v>6</v>
      </c>
      <c r="H61" s="239" t="s">
        <v>973</v>
      </c>
      <c r="I61" s="244" t="s">
        <v>1919</v>
      </c>
      <c r="J61" s="237" t="s">
        <v>1920</v>
      </c>
      <c r="K61" s="5" t="s">
        <v>17</v>
      </c>
      <c r="L61" s="237" t="str">
        <f t="shared" si="0"/>
        <v>31824021026 02B</v>
      </c>
      <c r="M61" s="5" t="str">
        <f t="shared" si="1"/>
        <v>Slovenská asociácia motoristického športuaBautomobilový šport - bežné transfery</v>
      </c>
    </row>
    <row r="62" spans="1:13">
      <c r="A62" s="266" t="s">
        <v>1367</v>
      </c>
      <c r="B62" s="268" t="s">
        <v>1368</v>
      </c>
      <c r="C62" s="270" t="s">
        <v>1247</v>
      </c>
      <c r="D62" s="272">
        <v>16210</v>
      </c>
      <c r="E62" s="274">
        <v>0</v>
      </c>
      <c r="F62" s="266" t="s">
        <v>237</v>
      </c>
      <c r="G62" s="239" t="s">
        <v>11</v>
      </c>
      <c r="H62" s="270" t="s">
        <v>973</v>
      </c>
      <c r="I62" s="244" t="s">
        <v>1921</v>
      </c>
      <c r="J62" s="237" t="s">
        <v>1922</v>
      </c>
      <c r="K62" s="5"/>
      <c r="L62" s="237" t="str">
        <f t="shared" si="0"/>
        <v>45009660026 03B</v>
      </c>
      <c r="M62" s="5" t="str">
        <f t="shared" si="1"/>
        <v>Slovenská asociácia naturálnej kulturistikyeBrozvoj športov, ktoré nie sú uznanými podľa zákona č. 440/2015 Z. z.</v>
      </c>
    </row>
    <row r="63" spans="1:13">
      <c r="A63" s="266" t="s">
        <v>1375</v>
      </c>
      <c r="B63" s="268" t="s">
        <v>1376</v>
      </c>
      <c r="C63" s="270" t="s">
        <v>1247</v>
      </c>
      <c r="D63" s="272">
        <v>42916</v>
      </c>
      <c r="E63" s="274">
        <v>0</v>
      </c>
      <c r="F63" s="266" t="s">
        <v>237</v>
      </c>
      <c r="G63" s="239" t="s">
        <v>11</v>
      </c>
      <c r="H63" s="270" t="s">
        <v>973</v>
      </c>
      <c r="I63" s="244" t="s">
        <v>1923</v>
      </c>
      <c r="J63" s="237" t="s">
        <v>1924</v>
      </c>
      <c r="K63" s="5"/>
      <c r="L63" s="237" t="str">
        <f t="shared" si="0"/>
        <v>31904858026 03B</v>
      </c>
      <c r="M63" s="5" t="str">
        <f t="shared" si="1"/>
        <v>Slovenská asociácia pretláčania rukoueBrozvoj športov, ktoré nie sú uznanými podľa zákona č. 440/2015 Z. z.</v>
      </c>
    </row>
    <row r="64" spans="1:13" ht="67.5">
      <c r="A64" s="236" t="s">
        <v>1384</v>
      </c>
      <c r="B64" s="268" t="s">
        <v>1385</v>
      </c>
      <c r="C64" s="277" t="s">
        <v>2289</v>
      </c>
      <c r="D64" s="242">
        <v>366589</v>
      </c>
      <c r="E64" s="243">
        <v>0.04</v>
      </c>
      <c r="F64" s="278" t="s">
        <v>239</v>
      </c>
      <c r="G64" s="239" t="s">
        <v>7</v>
      </c>
      <c r="H64" s="239" t="s">
        <v>973</v>
      </c>
      <c r="I64" s="244" t="s">
        <v>1925</v>
      </c>
      <c r="J64" s="237" t="s">
        <v>1926</v>
      </c>
      <c r="K64" s="5"/>
      <c r="L64" s="237"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6" t="s">
        <v>35</v>
      </c>
      <c r="B65" s="268" t="s">
        <v>1071</v>
      </c>
      <c r="C65" s="239" t="s">
        <v>1142</v>
      </c>
      <c r="D65" s="242">
        <v>91073</v>
      </c>
      <c r="E65" s="243">
        <v>0</v>
      </c>
      <c r="F65" s="236" t="s">
        <v>233</v>
      </c>
      <c r="G65" s="239" t="s">
        <v>6</v>
      </c>
      <c r="H65" s="239" t="s">
        <v>973</v>
      </c>
      <c r="I65" s="244" t="s">
        <v>1927</v>
      </c>
      <c r="J65" s="237" t="s">
        <v>1928</v>
      </c>
      <c r="K65" s="5" t="s">
        <v>36</v>
      </c>
      <c r="L65" s="237" t="str">
        <f t="shared" si="0"/>
        <v>30814910026 02B</v>
      </c>
      <c r="M65" s="5" t="str">
        <f t="shared" si="1"/>
        <v>Slovenská asociácia Taekwondo WTFaBtaekwondo - bežné transfery</v>
      </c>
    </row>
    <row r="66" spans="1:13">
      <c r="A66" s="266" t="s">
        <v>35</v>
      </c>
      <c r="B66" s="268" t="s">
        <v>1071</v>
      </c>
      <c r="C66" s="270" t="s">
        <v>1498</v>
      </c>
      <c r="D66" s="271">
        <v>14390</v>
      </c>
      <c r="E66" s="243">
        <v>0</v>
      </c>
      <c r="F66" s="266" t="s">
        <v>234</v>
      </c>
      <c r="G66" s="270" t="s">
        <v>11</v>
      </c>
      <c r="H66" s="270" t="s">
        <v>973</v>
      </c>
      <c r="I66" s="244" t="s">
        <v>1929</v>
      </c>
      <c r="J66" s="237" t="s">
        <v>1930</v>
      </c>
      <c r="K66" s="5"/>
      <c r="L66" s="237" t="str">
        <f t="shared" si="0"/>
        <v>30814910026 03B</v>
      </c>
      <c r="M66" s="5" t="str">
        <f t="shared" si="1"/>
        <v>Slovenská asociácia Taekwondo WTFbBFilip Švec</v>
      </c>
    </row>
    <row r="67" spans="1:13">
      <c r="A67" s="266" t="s">
        <v>35</v>
      </c>
      <c r="B67" s="268" t="s">
        <v>1071</v>
      </c>
      <c r="C67" s="270" t="s">
        <v>1499</v>
      </c>
      <c r="D67" s="271">
        <v>21586</v>
      </c>
      <c r="E67" s="243">
        <v>0</v>
      </c>
      <c r="F67" s="266" t="s">
        <v>234</v>
      </c>
      <c r="G67" s="270" t="s">
        <v>11</v>
      </c>
      <c r="H67" s="270" t="s">
        <v>973</v>
      </c>
      <c r="I67" s="244" t="s">
        <v>1929</v>
      </c>
      <c r="J67" s="237" t="s">
        <v>1930</v>
      </c>
      <c r="K67" s="5"/>
      <c r="L67" s="237" t="str">
        <f t="shared" si="0"/>
        <v>30814910026 03B</v>
      </c>
      <c r="M67" s="5" t="str">
        <f t="shared" si="1"/>
        <v>Slovenská asociácia Taekwondo WTFbBGabriela Briškárová</v>
      </c>
    </row>
    <row r="68" spans="1:13" ht="67.5">
      <c r="A68" s="236" t="s">
        <v>1391</v>
      </c>
      <c r="B68" s="268" t="s">
        <v>1392</v>
      </c>
      <c r="C68" s="277" t="s">
        <v>2290</v>
      </c>
      <c r="D68" s="242">
        <v>449928</v>
      </c>
      <c r="E68" s="243">
        <v>0.28999999999999998</v>
      </c>
      <c r="F68" s="278" t="s">
        <v>239</v>
      </c>
      <c r="G68" s="239" t="s">
        <v>7</v>
      </c>
      <c r="H68" s="239" t="s">
        <v>973</v>
      </c>
      <c r="I68" s="244" t="s">
        <v>1931</v>
      </c>
      <c r="J68" s="237" t="s">
        <v>1932</v>
      </c>
      <c r="K68" s="5"/>
      <c r="L68" s="237"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6" t="s">
        <v>38</v>
      </c>
      <c r="B69" s="268" t="s">
        <v>39</v>
      </c>
      <c r="C69" s="239" t="s">
        <v>1143</v>
      </c>
      <c r="D69" s="242">
        <v>112565</v>
      </c>
      <c r="E69" s="243">
        <v>0</v>
      </c>
      <c r="F69" s="236" t="s">
        <v>233</v>
      </c>
      <c r="G69" s="239" t="s">
        <v>6</v>
      </c>
      <c r="H69" s="239" t="s">
        <v>973</v>
      </c>
      <c r="I69" s="244" t="s">
        <v>1933</v>
      </c>
      <c r="J69" s="237" t="s">
        <v>1934</v>
      </c>
      <c r="K69" s="5" t="s">
        <v>186</v>
      </c>
      <c r="L69" s="237" t="str">
        <f t="shared" ref="L69:L127" si="2">A69&amp;G69&amp;H69</f>
        <v>30844568026 02B</v>
      </c>
      <c r="M69" s="5" t="str">
        <f t="shared" ref="M69:M127" si="3">B69&amp;F69&amp;H69&amp;C69</f>
        <v>Slovenská baseballová federáciaaBbasebal - bežné transfery</v>
      </c>
    </row>
    <row r="70" spans="1:13">
      <c r="A70" s="236" t="s">
        <v>40</v>
      </c>
      <c r="B70" s="268" t="s">
        <v>41</v>
      </c>
      <c r="C70" s="239" t="s">
        <v>1144</v>
      </c>
      <c r="D70" s="242">
        <v>1085445</v>
      </c>
      <c r="E70" s="243">
        <v>0</v>
      </c>
      <c r="F70" s="236" t="s">
        <v>233</v>
      </c>
      <c r="G70" s="239" t="s">
        <v>6</v>
      </c>
      <c r="H70" s="239" t="s">
        <v>973</v>
      </c>
      <c r="I70" s="244" t="s">
        <v>1935</v>
      </c>
      <c r="J70" s="237" t="s">
        <v>1936</v>
      </c>
      <c r="K70" s="5" t="s">
        <v>42</v>
      </c>
      <c r="L70" s="237" t="str">
        <f t="shared" si="2"/>
        <v>17315166026 02B</v>
      </c>
      <c r="M70" s="5" t="str">
        <f t="shared" si="3"/>
        <v>Slovenská basketbalová asociáciaaBbasketbal - bežné transfery</v>
      </c>
    </row>
    <row r="71" spans="1:13">
      <c r="A71" s="236" t="s">
        <v>43</v>
      </c>
      <c r="B71" s="268" t="s">
        <v>44</v>
      </c>
      <c r="C71" s="239" t="s">
        <v>1145</v>
      </c>
      <c r="D71" s="242">
        <v>106423</v>
      </c>
      <c r="E71" s="243">
        <v>0</v>
      </c>
      <c r="F71" s="236" t="s">
        <v>233</v>
      </c>
      <c r="G71" s="239" t="s">
        <v>6</v>
      </c>
      <c r="H71" s="239" t="s">
        <v>973</v>
      </c>
      <c r="I71" s="244" t="s">
        <v>1937</v>
      </c>
      <c r="J71" s="237" t="s">
        <v>1938</v>
      </c>
      <c r="K71" s="5" t="s">
        <v>45</v>
      </c>
      <c r="L71" s="237" t="str">
        <f t="shared" si="2"/>
        <v>31744621026 02B</v>
      </c>
      <c r="M71" s="5" t="str">
        <f t="shared" si="3"/>
        <v>Slovenská boxerská federáciaaBbox - bežné transfery</v>
      </c>
    </row>
    <row r="72" spans="1:13">
      <c r="A72" s="266" t="s">
        <v>43</v>
      </c>
      <c r="B72" s="268" t="s">
        <v>44</v>
      </c>
      <c r="C72" s="270" t="s">
        <v>1500</v>
      </c>
      <c r="D72" s="272">
        <v>14390</v>
      </c>
      <c r="E72" s="243">
        <v>0</v>
      </c>
      <c r="F72" s="266" t="s">
        <v>234</v>
      </c>
      <c r="G72" s="270" t="s">
        <v>11</v>
      </c>
      <c r="H72" s="270" t="s">
        <v>973</v>
      </c>
      <c r="I72" s="244" t="s">
        <v>1939</v>
      </c>
      <c r="J72" s="237" t="s">
        <v>1940</v>
      </c>
      <c r="K72" s="5"/>
      <c r="L72" s="237" t="str">
        <f t="shared" si="2"/>
        <v>31744621026 03B</v>
      </c>
      <c r="M72" s="5" t="str">
        <f t="shared" si="3"/>
        <v>Slovenská boxerská federáciabBAndrej Csemez</v>
      </c>
    </row>
    <row r="73" spans="1:13">
      <c r="A73" s="266" t="s">
        <v>43</v>
      </c>
      <c r="B73" s="268" t="s">
        <v>44</v>
      </c>
      <c r="C73" s="270" t="s">
        <v>1501</v>
      </c>
      <c r="D73" s="272">
        <v>14390</v>
      </c>
      <c r="E73" s="243">
        <v>0</v>
      </c>
      <c r="F73" s="266" t="s">
        <v>234</v>
      </c>
      <c r="G73" s="270" t="s">
        <v>11</v>
      </c>
      <c r="H73" s="270" t="s">
        <v>973</v>
      </c>
      <c r="I73" s="244" t="s">
        <v>1939</v>
      </c>
      <c r="J73" s="237" t="s">
        <v>1940</v>
      </c>
      <c r="K73" s="5"/>
      <c r="L73" s="237" t="str">
        <f t="shared" si="2"/>
        <v>31744621026 03B</v>
      </c>
      <c r="M73" s="5" t="str">
        <f t="shared" si="3"/>
        <v>Slovenská boxerská federáciabBDávid Michálek</v>
      </c>
    </row>
    <row r="74" spans="1:13">
      <c r="A74" s="266" t="s">
        <v>43</v>
      </c>
      <c r="B74" s="268" t="s">
        <v>44</v>
      </c>
      <c r="C74" s="270" t="s">
        <v>1502</v>
      </c>
      <c r="D74" s="271">
        <v>7195</v>
      </c>
      <c r="E74" s="243">
        <v>0</v>
      </c>
      <c r="F74" s="266" t="s">
        <v>234</v>
      </c>
      <c r="G74" s="270" t="s">
        <v>11</v>
      </c>
      <c r="H74" s="270" t="s">
        <v>973</v>
      </c>
      <c r="I74" s="244" t="s">
        <v>1939</v>
      </c>
      <c r="J74" s="237" t="s">
        <v>1940</v>
      </c>
      <c r="K74" s="5"/>
      <c r="L74" s="237" t="str">
        <f t="shared" si="2"/>
        <v>31744621026 03B</v>
      </c>
      <c r="M74" s="5" t="str">
        <f t="shared" si="3"/>
        <v>Slovenská boxerská federáciabBFilip Meszáros</v>
      </c>
    </row>
    <row r="75" spans="1:13">
      <c r="A75" s="266" t="s">
        <v>43</v>
      </c>
      <c r="B75" s="268" t="s">
        <v>44</v>
      </c>
      <c r="C75" s="270" t="s">
        <v>1503</v>
      </c>
      <c r="D75" s="272">
        <v>14390</v>
      </c>
      <c r="E75" s="243">
        <v>0</v>
      </c>
      <c r="F75" s="266" t="s">
        <v>234</v>
      </c>
      <c r="G75" s="270" t="s">
        <v>11</v>
      </c>
      <c r="H75" s="270" t="s">
        <v>973</v>
      </c>
      <c r="I75" s="244" t="s">
        <v>1939</v>
      </c>
      <c r="J75" s="237" t="s">
        <v>1940</v>
      </c>
      <c r="K75" s="5"/>
      <c r="L75" s="237" t="str">
        <f t="shared" si="2"/>
        <v>31744621026 03B</v>
      </c>
      <c r="M75" s="5" t="str">
        <f t="shared" si="3"/>
        <v>Slovenská boxerská federáciabBMatúš Strnisko</v>
      </c>
    </row>
    <row r="76" spans="1:13">
      <c r="A76" s="266" t="s">
        <v>43</v>
      </c>
      <c r="B76" s="268" t="s">
        <v>44</v>
      </c>
      <c r="C76" s="270" t="s">
        <v>1504</v>
      </c>
      <c r="D76" s="272">
        <v>14390</v>
      </c>
      <c r="E76" s="243">
        <v>0</v>
      </c>
      <c r="F76" s="266" t="s">
        <v>234</v>
      </c>
      <c r="G76" s="270" t="s">
        <v>11</v>
      </c>
      <c r="H76" s="270" t="s">
        <v>973</v>
      </c>
      <c r="I76" s="244" t="s">
        <v>1939</v>
      </c>
      <c r="J76" s="237" t="s">
        <v>1940</v>
      </c>
      <c r="K76" s="5"/>
      <c r="L76" s="237" t="str">
        <f t="shared" si="2"/>
        <v>31744621026 03B</v>
      </c>
      <c r="M76" s="5" t="str">
        <f t="shared" si="3"/>
        <v>Slovenská boxerská federáciabBViliam Tankó</v>
      </c>
    </row>
    <row r="77" spans="1:13">
      <c r="A77" s="266" t="s">
        <v>43</v>
      </c>
      <c r="B77" s="268" t="s">
        <v>44</v>
      </c>
      <c r="C77" s="270" t="s">
        <v>1670</v>
      </c>
      <c r="D77" s="272">
        <v>330</v>
      </c>
      <c r="E77" s="274">
        <v>0</v>
      </c>
      <c r="F77" s="266" t="s">
        <v>241</v>
      </c>
      <c r="G77" s="270" t="s">
        <v>11</v>
      </c>
      <c r="H77" s="270" t="s">
        <v>973</v>
      </c>
      <c r="I77" s="244" t="s">
        <v>1941</v>
      </c>
      <c r="J77" s="237" t="s">
        <v>1940</v>
      </c>
      <c r="K77" s="5"/>
      <c r="L77" s="237" t="str">
        <f t="shared" si="2"/>
        <v>31744621026 03B</v>
      </c>
      <c r="M77" s="5" t="str">
        <f t="shared" si="3"/>
        <v>Slovenská boxerská federáciaiBtréner Gabriel Kišš: 1 x 3. m. MEJ - Viktor Kišš</v>
      </c>
    </row>
    <row r="78" spans="1:13">
      <c r="A78" s="266" t="s">
        <v>1397</v>
      </c>
      <c r="B78" s="268" t="s">
        <v>1398</v>
      </c>
      <c r="C78" s="270" t="s">
        <v>1247</v>
      </c>
      <c r="D78" s="272">
        <v>77796</v>
      </c>
      <c r="E78" s="274">
        <v>0</v>
      </c>
      <c r="F78" s="266" t="s">
        <v>237</v>
      </c>
      <c r="G78" s="239" t="s">
        <v>11</v>
      </c>
      <c r="H78" s="270" t="s">
        <v>973</v>
      </c>
      <c r="I78" s="244" t="s">
        <v>1942</v>
      </c>
      <c r="J78" s="237" t="s">
        <v>1943</v>
      </c>
      <c r="K78" s="5"/>
      <c r="L78" s="237" t="str">
        <f t="shared" si="2"/>
        <v>34003975026 03B</v>
      </c>
      <c r="M78" s="5" t="str">
        <f t="shared" si="3"/>
        <v>Slovenská federácia karate a bojových umeníeBrozvoj športov, ktoré nie sú uznanými podľa zákona č. 440/2015 Z. z.</v>
      </c>
    </row>
    <row r="79" spans="1:13">
      <c r="A79" s="236" t="s">
        <v>334</v>
      </c>
      <c r="B79" s="268" t="s">
        <v>1072</v>
      </c>
      <c r="C79" s="239" t="s">
        <v>1146</v>
      </c>
      <c r="D79" s="242">
        <v>181307</v>
      </c>
      <c r="E79" s="243">
        <v>0</v>
      </c>
      <c r="F79" s="236" t="s">
        <v>233</v>
      </c>
      <c r="G79" s="239" t="s">
        <v>6</v>
      </c>
      <c r="H79" s="239" t="s">
        <v>973</v>
      </c>
      <c r="I79" s="244" t="s">
        <v>1944</v>
      </c>
      <c r="J79" s="237" t="s">
        <v>1945</v>
      </c>
      <c r="K79" s="5" t="s">
        <v>47</v>
      </c>
      <c r="L79" s="237" t="str">
        <f t="shared" si="2"/>
        <v>50284363026 02B</v>
      </c>
      <c r="M79" s="5" t="str">
        <f t="shared" si="3"/>
        <v>Slovenská golfová asociáciaaBgolf - bežné transfery</v>
      </c>
    </row>
    <row r="80" spans="1:13">
      <c r="A80" s="236" t="s">
        <v>334</v>
      </c>
      <c r="B80" s="268" t="s">
        <v>1072</v>
      </c>
      <c r="C80" s="239" t="s">
        <v>1626</v>
      </c>
      <c r="D80" s="242">
        <v>30000</v>
      </c>
      <c r="E80" s="243">
        <v>0</v>
      </c>
      <c r="F80" s="236" t="s">
        <v>238</v>
      </c>
      <c r="G80" s="239" t="s">
        <v>11</v>
      </c>
      <c r="H80" s="239" t="s">
        <v>973</v>
      </c>
      <c r="I80" s="244" t="s">
        <v>1946</v>
      </c>
      <c r="J80" s="237" t="s">
        <v>1947</v>
      </c>
      <c r="K80" s="5"/>
      <c r="L80" s="237" t="str">
        <f t="shared" si="2"/>
        <v>50284363026 03B</v>
      </c>
      <c r="M80" s="5" t="str">
        <f t="shared" si="3"/>
        <v>Slovenská golfová asociáciafBMajstrovstvá Európy žien jednotlivkýň 2018 (ME-A), Šajdíkové Humence
, počet dní: 4</v>
      </c>
    </row>
    <row r="81" spans="1:13">
      <c r="A81" s="236" t="s">
        <v>48</v>
      </c>
      <c r="B81" s="268" t="s">
        <v>49</v>
      </c>
      <c r="C81" s="239" t="s">
        <v>1147</v>
      </c>
      <c r="D81" s="242">
        <v>739125</v>
      </c>
      <c r="E81" s="243">
        <v>0</v>
      </c>
      <c r="F81" s="236" t="s">
        <v>233</v>
      </c>
      <c r="G81" s="239" t="s">
        <v>6</v>
      </c>
      <c r="H81" s="239" t="s">
        <v>973</v>
      </c>
      <c r="I81" s="244" t="s">
        <v>1948</v>
      </c>
      <c r="J81" s="237" t="s">
        <v>1949</v>
      </c>
      <c r="K81" s="5" t="s">
        <v>50</v>
      </c>
      <c r="L81" s="237" t="str">
        <f t="shared" si="2"/>
        <v>00688321026 02B</v>
      </c>
      <c r="M81" s="5" t="str">
        <f t="shared" si="3"/>
        <v>Slovenská gymnastická federáciaaBgymnastika - bežné transfery</v>
      </c>
    </row>
    <row r="82" spans="1:13">
      <c r="A82" s="236" t="s">
        <v>48</v>
      </c>
      <c r="B82" s="268" t="s">
        <v>49</v>
      </c>
      <c r="C82" s="239" t="s">
        <v>1627</v>
      </c>
      <c r="D82" s="242">
        <v>15000</v>
      </c>
      <c r="E82" s="243">
        <v>0</v>
      </c>
      <c r="F82" s="236" t="s">
        <v>238</v>
      </c>
      <c r="G82" s="239" t="s">
        <v>11</v>
      </c>
      <c r="H82" s="239" t="s">
        <v>973</v>
      </c>
      <c r="I82" s="244" t="s">
        <v>1950</v>
      </c>
      <c r="J82" s="237" t="s">
        <v>1951</v>
      </c>
      <c r="K82" s="5"/>
      <c r="L82" s="237" t="str">
        <f t="shared" si="2"/>
        <v>00688321026 03B</v>
      </c>
      <c r="M82" s="5" t="str">
        <f t="shared" si="3"/>
        <v>Slovenská gymnastická federáciafBGYM Festival Trnava 2018 (TŠP), Trnava, počet dní: 3</v>
      </c>
    </row>
    <row r="83" spans="1:13">
      <c r="A83" s="266" t="s">
        <v>1406</v>
      </c>
      <c r="B83" s="268" t="s">
        <v>1407</v>
      </c>
      <c r="C83" s="270" t="s">
        <v>1247</v>
      </c>
      <c r="D83" s="272">
        <v>189958</v>
      </c>
      <c r="E83" s="274">
        <v>0</v>
      </c>
      <c r="F83" s="266" t="s">
        <v>237</v>
      </c>
      <c r="G83" s="239" t="s">
        <v>11</v>
      </c>
      <c r="H83" s="270" t="s">
        <v>973</v>
      </c>
      <c r="I83" s="244" t="s">
        <v>1952</v>
      </c>
      <c r="J83" s="237" t="s">
        <v>1953</v>
      </c>
      <c r="K83" s="5"/>
      <c r="L83" s="237" t="str">
        <f t="shared" si="2"/>
        <v>00603091026 03B</v>
      </c>
      <c r="M83" s="5" t="str">
        <f t="shared" si="3"/>
        <v>Slovenská hokejbalová úniaeBrozvoj športov, ktoré nie sú uznanými podľa zákona č. 440/2015 Z. z.</v>
      </c>
    </row>
    <row r="84" spans="1:13">
      <c r="A84" s="236" t="s">
        <v>51</v>
      </c>
      <c r="B84" s="268" t="s">
        <v>343</v>
      </c>
      <c r="C84" s="239" t="s">
        <v>1148</v>
      </c>
      <c r="D84" s="242">
        <v>131237</v>
      </c>
      <c r="E84" s="243">
        <v>0</v>
      </c>
      <c r="F84" s="236" t="s">
        <v>233</v>
      </c>
      <c r="G84" s="239" t="s">
        <v>6</v>
      </c>
      <c r="H84" s="239" t="s">
        <v>973</v>
      </c>
      <c r="I84" s="244" t="s">
        <v>1954</v>
      </c>
      <c r="J84" s="237" t="s">
        <v>1955</v>
      </c>
      <c r="K84" s="5" t="s">
        <v>12</v>
      </c>
      <c r="L84" s="237" t="str">
        <f t="shared" si="2"/>
        <v>31787801026 02B</v>
      </c>
      <c r="M84" s="5" t="str">
        <f t="shared" si="3"/>
        <v>SLOVENSKÁ JAZDECKÁ FEDERÁCIAaBjazdectvo - bežné transfery</v>
      </c>
    </row>
    <row r="85" spans="1:13">
      <c r="A85" s="236" t="s">
        <v>347</v>
      </c>
      <c r="B85" s="268" t="s">
        <v>348</v>
      </c>
      <c r="C85" s="239" t="s">
        <v>1149</v>
      </c>
      <c r="D85" s="242">
        <v>1961681</v>
      </c>
      <c r="E85" s="243">
        <v>0</v>
      </c>
      <c r="F85" s="236" t="s">
        <v>233</v>
      </c>
      <c r="G85" s="239" t="s">
        <v>6</v>
      </c>
      <c r="H85" s="239" t="s">
        <v>973</v>
      </c>
      <c r="I85" s="244" t="s">
        <v>1956</v>
      </c>
      <c r="J85" s="237" t="s">
        <v>1957</v>
      </c>
      <c r="K85" s="5" t="s">
        <v>144</v>
      </c>
      <c r="L85" s="237" t="str">
        <f t="shared" si="2"/>
        <v>50434101026 02B</v>
      </c>
      <c r="M85" s="5" t="str">
        <f t="shared" si="3"/>
        <v>Slovenská kanoistikaaBkanoistika - bežné transfery</v>
      </c>
    </row>
    <row r="86" spans="1:13">
      <c r="A86" s="236" t="s">
        <v>347</v>
      </c>
      <c r="B86" s="268" t="s">
        <v>348</v>
      </c>
      <c r="C86" s="239" t="s">
        <v>1205</v>
      </c>
      <c r="D86" s="242">
        <v>91100</v>
      </c>
      <c r="E86" s="243">
        <v>0</v>
      </c>
      <c r="F86" s="236" t="s">
        <v>233</v>
      </c>
      <c r="G86" s="239" t="s">
        <v>6</v>
      </c>
      <c r="H86" s="239" t="s">
        <v>974</v>
      </c>
      <c r="I86" s="244" t="s">
        <v>1956</v>
      </c>
      <c r="J86" s="237" t="s">
        <v>1957</v>
      </c>
      <c r="K86" s="5" t="s">
        <v>144</v>
      </c>
      <c r="L86" s="237"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6" t="s">
        <v>347</v>
      </c>
      <c r="B87" s="268" t="s">
        <v>348</v>
      </c>
      <c r="C87" s="270" t="s">
        <v>1505</v>
      </c>
      <c r="D87" s="271">
        <v>14390</v>
      </c>
      <c r="E87" s="243">
        <v>0</v>
      </c>
      <c r="F87" s="266" t="s">
        <v>234</v>
      </c>
      <c r="G87" s="270" t="s">
        <v>11</v>
      </c>
      <c r="H87" s="270" t="s">
        <v>973</v>
      </c>
      <c r="I87" s="244" t="s">
        <v>1958</v>
      </c>
      <c r="J87" s="237" t="s">
        <v>1959</v>
      </c>
      <c r="K87" s="5"/>
      <c r="L87" s="237" t="str">
        <f t="shared" si="2"/>
        <v>50434101026 03B</v>
      </c>
      <c r="M87" s="5" t="str">
        <f t="shared" si="3"/>
        <v>Slovenská kanoistikabBAdam Gonšenica</v>
      </c>
    </row>
    <row r="88" spans="1:13">
      <c r="A88" s="266" t="s">
        <v>347</v>
      </c>
      <c r="B88" s="268" t="s">
        <v>348</v>
      </c>
      <c r="C88" s="270" t="s">
        <v>1506</v>
      </c>
      <c r="D88" s="271">
        <v>43171</v>
      </c>
      <c r="E88" s="243">
        <v>0</v>
      </c>
      <c r="F88" s="266" t="s">
        <v>234</v>
      </c>
      <c r="G88" s="270" t="s">
        <v>11</v>
      </c>
      <c r="H88" s="270" t="s">
        <v>973</v>
      </c>
      <c r="I88" s="244" t="s">
        <v>1958</v>
      </c>
      <c r="J88" s="237" t="s">
        <v>1959</v>
      </c>
      <c r="K88" s="5"/>
      <c r="L88" s="237" t="str">
        <f t="shared" si="2"/>
        <v>50434101026 03B</v>
      </c>
      <c r="M88" s="5" t="str">
        <f t="shared" si="3"/>
        <v>Slovenská kanoistikabBAlexander Slafkovský</v>
      </c>
    </row>
    <row r="89" spans="1:13">
      <c r="A89" s="266" t="s">
        <v>347</v>
      </c>
      <c r="B89" s="268" t="s">
        <v>348</v>
      </c>
      <c r="C89" s="270" t="s">
        <v>1507</v>
      </c>
      <c r="D89" s="271">
        <v>21586</v>
      </c>
      <c r="E89" s="243">
        <v>0</v>
      </c>
      <c r="F89" s="266" t="s">
        <v>234</v>
      </c>
      <c r="G89" s="270" t="s">
        <v>11</v>
      </c>
      <c r="H89" s="270" t="s">
        <v>973</v>
      </c>
      <c r="I89" s="244" t="s">
        <v>1958</v>
      </c>
      <c r="J89" s="237" t="s">
        <v>1959</v>
      </c>
      <c r="K89" s="5"/>
      <c r="L89" s="237" t="str">
        <f t="shared" si="2"/>
        <v>50434101026 03B</v>
      </c>
      <c r="M89" s="5" t="str">
        <f t="shared" si="3"/>
        <v>Slovenská kanoistikabBAndrej Málek</v>
      </c>
    </row>
    <row r="90" spans="1:13">
      <c r="A90" s="266" t="s">
        <v>347</v>
      </c>
      <c r="B90" s="268" t="s">
        <v>348</v>
      </c>
      <c r="C90" s="270" t="s">
        <v>1508</v>
      </c>
      <c r="D90" s="271">
        <v>21586</v>
      </c>
      <c r="E90" s="243">
        <v>0</v>
      </c>
      <c r="F90" s="266" t="s">
        <v>234</v>
      </c>
      <c r="G90" s="270" t="s">
        <v>11</v>
      </c>
      <c r="H90" s="270" t="s">
        <v>973</v>
      </c>
      <c r="I90" s="244" t="s">
        <v>1958</v>
      </c>
      <c r="J90" s="237" t="s">
        <v>1959</v>
      </c>
      <c r="K90" s="5"/>
      <c r="L90" s="237" t="str">
        <f t="shared" si="2"/>
        <v>50434101026 03B</v>
      </c>
      <c r="M90" s="5" t="str">
        <f t="shared" si="3"/>
        <v>Slovenská kanoistikabBCsaba Zalka</v>
      </c>
    </row>
    <row r="91" spans="1:13">
      <c r="A91" s="266" t="s">
        <v>347</v>
      </c>
      <c r="B91" s="268" t="s">
        <v>348</v>
      </c>
      <c r="C91" s="270" t="s">
        <v>1509</v>
      </c>
      <c r="D91" s="271">
        <v>14390</v>
      </c>
      <c r="E91" s="243">
        <v>0</v>
      </c>
      <c r="F91" s="266" t="s">
        <v>234</v>
      </c>
      <c r="G91" s="270" t="s">
        <v>11</v>
      </c>
      <c r="H91" s="270" t="s">
        <v>973</v>
      </c>
      <c r="I91" s="244" t="s">
        <v>1958</v>
      </c>
      <c r="J91" s="237" t="s">
        <v>1959</v>
      </c>
      <c r="K91" s="5"/>
      <c r="L91" s="237" t="str">
        <f t="shared" si="2"/>
        <v>50434101026 03B</v>
      </c>
      <c r="M91" s="5" t="str">
        <f t="shared" si="3"/>
        <v>Slovenská kanoistikabBElena Kaliská</v>
      </c>
    </row>
    <row r="92" spans="1:13">
      <c r="A92" s="266" t="s">
        <v>347</v>
      </c>
      <c r="B92" s="268" t="s">
        <v>348</v>
      </c>
      <c r="C92" s="270" t="s">
        <v>1510</v>
      </c>
      <c r="D92" s="271">
        <v>21586</v>
      </c>
      <c r="E92" s="243">
        <v>0</v>
      </c>
      <c r="F92" s="266" t="s">
        <v>234</v>
      </c>
      <c r="G92" s="270" t="s">
        <v>11</v>
      </c>
      <c r="H92" s="270" t="s">
        <v>973</v>
      </c>
      <c r="I92" s="244" t="s">
        <v>1958</v>
      </c>
      <c r="J92" s="237" t="s">
        <v>1959</v>
      </c>
      <c r="K92" s="5"/>
      <c r="L92" s="237" t="str">
        <f t="shared" si="2"/>
        <v>50434101026 03B</v>
      </c>
      <c r="M92" s="5" t="str">
        <f t="shared" si="3"/>
        <v>Slovenská kanoistikabBEliška Mintálová</v>
      </c>
    </row>
    <row r="93" spans="1:13">
      <c r="A93" s="266" t="s">
        <v>347</v>
      </c>
      <c r="B93" s="268" t="s">
        <v>348</v>
      </c>
      <c r="C93" s="270" t="s">
        <v>1511</v>
      </c>
      <c r="D93" s="271">
        <v>143903</v>
      </c>
      <c r="E93" s="243">
        <v>0</v>
      </c>
      <c r="F93" s="266" t="s">
        <v>234</v>
      </c>
      <c r="G93" s="270" t="s">
        <v>11</v>
      </c>
      <c r="H93" s="270" t="s">
        <v>973</v>
      </c>
      <c r="I93" s="244" t="s">
        <v>1958</v>
      </c>
      <c r="J93" s="237" t="s">
        <v>1959</v>
      </c>
      <c r="K93" s="5"/>
      <c r="L93" s="237" t="str">
        <f t="shared" si="2"/>
        <v>50434101026 03B</v>
      </c>
      <c r="M93" s="5" t="str">
        <f t="shared" si="3"/>
        <v>Slovenská kanoistikabBErik Vlček, Juraj Tarr, Denis Myšák, Tibor Linka</v>
      </c>
    </row>
    <row r="94" spans="1:13">
      <c r="A94" s="266" t="s">
        <v>347</v>
      </c>
      <c r="B94" s="268" t="s">
        <v>348</v>
      </c>
      <c r="C94" s="270" t="s">
        <v>1512</v>
      </c>
      <c r="D94" s="271">
        <v>28781</v>
      </c>
      <c r="E94" s="243">
        <v>0</v>
      </c>
      <c r="F94" s="266" t="s">
        <v>234</v>
      </c>
      <c r="G94" s="270" t="s">
        <v>11</v>
      </c>
      <c r="H94" s="270" t="s">
        <v>973</v>
      </c>
      <c r="I94" s="244" t="s">
        <v>1958</v>
      </c>
      <c r="J94" s="237" t="s">
        <v>1959</v>
      </c>
      <c r="K94" s="5"/>
      <c r="L94" s="237" t="str">
        <f t="shared" si="2"/>
        <v>50434101026 03B</v>
      </c>
      <c r="M94" s="5" t="str">
        <f t="shared" si="3"/>
        <v>Slovenská kanoistikabBIvana Mládková</v>
      </c>
    </row>
    <row r="95" spans="1:13">
      <c r="A95" s="266" t="s">
        <v>347</v>
      </c>
      <c r="B95" s="268" t="s">
        <v>348</v>
      </c>
      <c r="C95" s="270" t="s">
        <v>1513</v>
      </c>
      <c r="D95" s="271">
        <v>43171</v>
      </c>
      <c r="E95" s="243">
        <v>0</v>
      </c>
      <c r="F95" s="266" t="s">
        <v>234</v>
      </c>
      <c r="G95" s="270" t="s">
        <v>11</v>
      </c>
      <c r="H95" s="270" t="s">
        <v>973</v>
      </c>
      <c r="I95" s="244" t="s">
        <v>1958</v>
      </c>
      <c r="J95" s="237" t="s">
        <v>1959</v>
      </c>
      <c r="K95" s="5"/>
      <c r="L95" s="237" t="str">
        <f t="shared" si="2"/>
        <v>50434101026 03B</v>
      </c>
      <c r="M95" s="5" t="str">
        <f t="shared" si="3"/>
        <v>Slovenská kanoistikabBJakub Grigar</v>
      </c>
    </row>
    <row r="96" spans="1:13">
      <c r="A96" s="266" t="s">
        <v>347</v>
      </c>
      <c r="B96" s="268" t="s">
        <v>348</v>
      </c>
      <c r="C96" s="270" t="s">
        <v>1514</v>
      </c>
      <c r="D96" s="271">
        <v>64756</v>
      </c>
      <c r="E96" s="243">
        <v>0</v>
      </c>
      <c r="F96" s="266" t="s">
        <v>234</v>
      </c>
      <c r="G96" s="270" t="s">
        <v>11</v>
      </c>
      <c r="H96" s="270" t="s">
        <v>973</v>
      </c>
      <c r="I96" s="244" t="s">
        <v>1958</v>
      </c>
      <c r="J96" s="237" t="s">
        <v>1959</v>
      </c>
      <c r="K96" s="5"/>
      <c r="L96" s="237" t="str">
        <f t="shared" si="2"/>
        <v>50434101026 03B</v>
      </c>
      <c r="M96" s="5" t="str">
        <f t="shared" si="3"/>
        <v>Slovenská kanoistikabBJán Bátik, Tomáš Kučera</v>
      </c>
    </row>
    <row r="97" spans="1:13">
      <c r="A97" s="266" t="s">
        <v>347</v>
      </c>
      <c r="B97" s="268" t="s">
        <v>348</v>
      </c>
      <c r="C97" s="270" t="s">
        <v>1515</v>
      </c>
      <c r="D97" s="271">
        <v>43171</v>
      </c>
      <c r="E97" s="243">
        <v>0</v>
      </c>
      <c r="F97" s="266" t="s">
        <v>234</v>
      </c>
      <c r="G97" s="270" t="s">
        <v>11</v>
      </c>
      <c r="H97" s="270" t="s">
        <v>973</v>
      </c>
      <c r="I97" s="244" t="s">
        <v>1958</v>
      </c>
      <c r="J97" s="237" t="s">
        <v>1959</v>
      </c>
      <c r="K97" s="5"/>
      <c r="L97" s="237" t="str">
        <f t="shared" si="2"/>
        <v>50434101026 03B</v>
      </c>
      <c r="M97" s="5" t="str">
        <f t="shared" si="3"/>
        <v>Slovenská kanoistikabBJana Dukátová</v>
      </c>
    </row>
    <row r="98" spans="1:13">
      <c r="A98" s="266" t="s">
        <v>347</v>
      </c>
      <c r="B98" s="268" t="s">
        <v>348</v>
      </c>
      <c r="C98" s="270" t="s">
        <v>1516</v>
      </c>
      <c r="D98" s="271">
        <v>32378</v>
      </c>
      <c r="E98" s="243">
        <v>0</v>
      </c>
      <c r="F98" s="266" t="s">
        <v>234</v>
      </c>
      <c r="G98" s="270" t="s">
        <v>11</v>
      </c>
      <c r="H98" s="270" t="s">
        <v>973</v>
      </c>
      <c r="I98" s="244" t="s">
        <v>1958</v>
      </c>
      <c r="J98" s="237" t="s">
        <v>1959</v>
      </c>
      <c r="K98" s="5"/>
      <c r="L98" s="237" t="str">
        <f t="shared" si="2"/>
        <v>50434101026 03B</v>
      </c>
      <c r="M98" s="5" t="str">
        <f t="shared" si="3"/>
        <v>Slovenská kanoistikabBJuraj Skákala, Matúš Gewissler</v>
      </c>
    </row>
    <row r="99" spans="1:13">
      <c r="A99" s="266" t="s">
        <v>347</v>
      </c>
      <c r="B99" s="268" t="s">
        <v>348</v>
      </c>
      <c r="C99" s="270" t="s">
        <v>1517</v>
      </c>
      <c r="D99" s="271">
        <v>107927</v>
      </c>
      <c r="E99" s="243">
        <v>0</v>
      </c>
      <c r="F99" s="266" t="s">
        <v>234</v>
      </c>
      <c r="G99" s="270" t="s">
        <v>11</v>
      </c>
      <c r="H99" s="270" t="s">
        <v>973</v>
      </c>
      <c r="I99" s="244" t="s">
        <v>1958</v>
      </c>
      <c r="J99" s="237" t="s">
        <v>1959</v>
      </c>
      <c r="K99" s="5"/>
      <c r="L99" s="237" t="str">
        <f t="shared" si="2"/>
        <v>50434101026 03B</v>
      </c>
      <c r="M99" s="5" t="str">
        <f t="shared" si="3"/>
        <v>Slovenská kanoistikabBLadislav Škantár, Peter Škantár</v>
      </c>
    </row>
    <row r="100" spans="1:13">
      <c r="A100" s="266" t="s">
        <v>347</v>
      </c>
      <c r="B100" s="268" t="s">
        <v>348</v>
      </c>
      <c r="C100" s="270" t="s">
        <v>1518</v>
      </c>
      <c r="D100" s="271">
        <v>7195</v>
      </c>
      <c r="E100" s="243">
        <v>0</v>
      </c>
      <c r="F100" s="266" t="s">
        <v>234</v>
      </c>
      <c r="G100" s="270" t="s">
        <v>11</v>
      </c>
      <c r="H100" s="270" t="s">
        <v>973</v>
      </c>
      <c r="I100" s="244" t="s">
        <v>1958</v>
      </c>
      <c r="J100" s="237" t="s">
        <v>1959</v>
      </c>
      <c r="K100" s="5"/>
      <c r="L100" s="237" t="str">
        <f t="shared" si="2"/>
        <v>50434101026 03B</v>
      </c>
      <c r="M100" s="5" t="str">
        <f t="shared" si="3"/>
        <v>Slovenská kanoistikabBLucia Oršulová</v>
      </c>
    </row>
    <row r="101" spans="1:13">
      <c r="A101" s="266" t="s">
        <v>347</v>
      </c>
      <c r="B101" s="268" t="s">
        <v>348</v>
      </c>
      <c r="C101" s="270" t="s">
        <v>1519</v>
      </c>
      <c r="D101" s="271">
        <v>7195</v>
      </c>
      <c r="E101" s="243">
        <v>0</v>
      </c>
      <c r="F101" s="266" t="s">
        <v>234</v>
      </c>
      <c r="G101" s="270" t="s">
        <v>11</v>
      </c>
      <c r="H101" s="270" t="s">
        <v>973</v>
      </c>
      <c r="I101" s="244" t="s">
        <v>1958</v>
      </c>
      <c r="J101" s="237" t="s">
        <v>1959</v>
      </c>
      <c r="K101" s="5"/>
      <c r="L101" s="237" t="str">
        <f t="shared" si="2"/>
        <v>50434101026 03B</v>
      </c>
      <c r="M101" s="5" t="str">
        <f t="shared" si="3"/>
        <v>Slovenská kanoistikabBLucia Valová</v>
      </c>
    </row>
    <row r="102" spans="1:13">
      <c r="A102" s="266" t="s">
        <v>347</v>
      </c>
      <c r="B102" s="268" t="s">
        <v>348</v>
      </c>
      <c r="C102" s="270" t="s">
        <v>1520</v>
      </c>
      <c r="D102" s="271">
        <v>28781</v>
      </c>
      <c r="E102" s="243">
        <v>0</v>
      </c>
      <c r="F102" s="266" t="s">
        <v>234</v>
      </c>
      <c r="G102" s="270" t="s">
        <v>11</v>
      </c>
      <c r="H102" s="270" t="s">
        <v>973</v>
      </c>
      <c r="I102" s="244" t="s">
        <v>1958</v>
      </c>
      <c r="J102" s="237" t="s">
        <v>1959</v>
      </c>
      <c r="K102" s="5"/>
      <c r="L102" s="237" t="str">
        <f t="shared" si="2"/>
        <v>50434101026 03B</v>
      </c>
      <c r="M102" s="5" t="str">
        <f t="shared" si="3"/>
        <v>Slovenská kanoistikabBMarko Mirgorodský</v>
      </c>
    </row>
    <row r="103" spans="1:13">
      <c r="A103" s="266" t="s">
        <v>347</v>
      </c>
      <c r="B103" s="268" t="s">
        <v>348</v>
      </c>
      <c r="C103" s="270" t="s">
        <v>2231</v>
      </c>
      <c r="D103" s="271">
        <v>17988</v>
      </c>
      <c r="E103" s="243">
        <v>0</v>
      </c>
      <c r="F103" s="266" t="s">
        <v>234</v>
      </c>
      <c r="G103" s="270" t="s">
        <v>11</v>
      </c>
      <c r="H103" s="270" t="s">
        <v>973</v>
      </c>
      <c r="I103" s="244" t="s">
        <v>1958</v>
      </c>
      <c r="J103" s="237" t="s">
        <v>1959</v>
      </c>
      <c r="K103" s="5"/>
      <c r="L103" s="237" t="str">
        <f t="shared" si="2"/>
        <v>50434101026 03B</v>
      </c>
      <c r="M103" s="5" t="str">
        <f t="shared" si="3"/>
        <v>Slovenská kanoistikabBMartin Nemček, Milan Fraňa</v>
      </c>
    </row>
    <row r="104" spans="1:13">
      <c r="A104" s="266" t="s">
        <v>347</v>
      </c>
      <c r="B104" s="268" t="s">
        <v>348</v>
      </c>
      <c r="C104" s="270" t="s">
        <v>1521</v>
      </c>
      <c r="D104" s="271">
        <v>57561</v>
      </c>
      <c r="E104" s="243">
        <v>0</v>
      </c>
      <c r="F104" s="266" t="s">
        <v>234</v>
      </c>
      <c r="G104" s="270" t="s">
        <v>11</v>
      </c>
      <c r="H104" s="270" t="s">
        <v>973</v>
      </c>
      <c r="I104" s="244" t="s">
        <v>1958</v>
      </c>
      <c r="J104" s="237" t="s">
        <v>1959</v>
      </c>
      <c r="K104" s="5"/>
      <c r="L104" s="237" t="str">
        <f t="shared" si="2"/>
        <v>50434101026 03B</v>
      </c>
      <c r="M104" s="5" t="str">
        <f t="shared" si="3"/>
        <v>Slovenská kanoistikabBMatej Beňuš</v>
      </c>
    </row>
    <row r="105" spans="1:13">
      <c r="A105" s="266" t="s">
        <v>347</v>
      </c>
      <c r="B105" s="268" t="s">
        <v>348</v>
      </c>
      <c r="C105" s="270" t="s">
        <v>1522</v>
      </c>
      <c r="D105" s="271">
        <v>14390</v>
      </c>
      <c r="E105" s="243">
        <v>0</v>
      </c>
      <c r="F105" s="266" t="s">
        <v>234</v>
      </c>
      <c r="G105" s="270" t="s">
        <v>11</v>
      </c>
      <c r="H105" s="270" t="s">
        <v>973</v>
      </c>
      <c r="I105" s="244" t="s">
        <v>1958</v>
      </c>
      <c r="J105" s="237" t="s">
        <v>1959</v>
      </c>
      <c r="K105" s="5"/>
      <c r="L105" s="237" t="str">
        <f t="shared" si="2"/>
        <v>50434101026 03B</v>
      </c>
      <c r="M105" s="5" t="str">
        <f t="shared" si="3"/>
        <v>Slovenská kanoistikabBMichaela Haššová</v>
      </c>
    </row>
    <row r="106" spans="1:13">
      <c r="A106" s="266" t="s">
        <v>347</v>
      </c>
      <c r="B106" s="268" t="s">
        <v>348</v>
      </c>
      <c r="C106" s="270" t="s">
        <v>1523</v>
      </c>
      <c r="D106" s="271">
        <v>43171</v>
      </c>
      <c r="E106" s="243">
        <v>0</v>
      </c>
      <c r="F106" s="266" t="s">
        <v>234</v>
      </c>
      <c r="G106" s="270" t="s">
        <v>11</v>
      </c>
      <c r="H106" s="270" t="s">
        <v>973</v>
      </c>
      <c r="I106" s="244" t="s">
        <v>1958</v>
      </c>
      <c r="J106" s="237" t="s">
        <v>1959</v>
      </c>
      <c r="K106" s="5"/>
      <c r="L106" s="237" t="str">
        <f t="shared" si="2"/>
        <v>50434101026 03B</v>
      </c>
      <c r="M106" s="5" t="str">
        <f t="shared" si="3"/>
        <v>Slovenská kanoistikabBMichal Martikán</v>
      </c>
    </row>
    <row r="107" spans="1:13">
      <c r="A107" s="266" t="s">
        <v>347</v>
      </c>
      <c r="B107" s="268" t="s">
        <v>348</v>
      </c>
      <c r="C107" s="270" t="s">
        <v>1524</v>
      </c>
      <c r="D107" s="271">
        <v>7195</v>
      </c>
      <c r="E107" s="243">
        <v>0</v>
      </c>
      <c r="F107" s="266" t="s">
        <v>234</v>
      </c>
      <c r="G107" s="270" t="s">
        <v>11</v>
      </c>
      <c r="H107" s="270" t="s">
        <v>973</v>
      </c>
      <c r="I107" s="244" t="s">
        <v>1958</v>
      </c>
      <c r="J107" s="237" t="s">
        <v>1959</v>
      </c>
      <c r="K107" s="5"/>
      <c r="L107" s="237" t="str">
        <f t="shared" si="2"/>
        <v>50434101026 03B</v>
      </c>
      <c r="M107" s="5" t="str">
        <f t="shared" si="3"/>
        <v>Slovenská kanoistikabBMonika Škáchová</v>
      </c>
    </row>
    <row r="108" spans="1:13">
      <c r="A108" s="266" t="s">
        <v>347</v>
      </c>
      <c r="B108" s="268" t="s">
        <v>348</v>
      </c>
      <c r="C108" s="270" t="s">
        <v>1525</v>
      </c>
      <c r="D108" s="271">
        <v>64756</v>
      </c>
      <c r="E108" s="243">
        <v>0</v>
      </c>
      <c r="F108" s="266" t="s">
        <v>234</v>
      </c>
      <c r="G108" s="270" t="s">
        <v>11</v>
      </c>
      <c r="H108" s="270" t="s">
        <v>973</v>
      </c>
      <c r="I108" s="244" t="s">
        <v>1958</v>
      </c>
      <c r="J108" s="237" t="s">
        <v>1959</v>
      </c>
      <c r="K108" s="5"/>
      <c r="L108" s="237" t="str">
        <f t="shared" si="2"/>
        <v>50434101026 03B</v>
      </c>
      <c r="M108" s="5" t="str">
        <f t="shared" si="3"/>
        <v>Slovenská kanoistikabBPeter Gelle, Adam Botek</v>
      </c>
    </row>
    <row r="109" spans="1:13">
      <c r="A109" s="266" t="s">
        <v>347</v>
      </c>
      <c r="B109" s="268" t="s">
        <v>348</v>
      </c>
      <c r="C109" s="270" t="s">
        <v>1526</v>
      </c>
      <c r="D109" s="271">
        <v>14390</v>
      </c>
      <c r="E109" s="243">
        <v>0</v>
      </c>
      <c r="F109" s="266" t="s">
        <v>234</v>
      </c>
      <c r="G109" s="270" t="s">
        <v>11</v>
      </c>
      <c r="H109" s="270" t="s">
        <v>973</v>
      </c>
      <c r="I109" s="244" t="s">
        <v>1958</v>
      </c>
      <c r="J109" s="237" t="s">
        <v>1959</v>
      </c>
      <c r="K109" s="5"/>
      <c r="L109" s="237" t="str">
        <f t="shared" si="2"/>
        <v>50434101026 03B</v>
      </c>
      <c r="M109" s="5" t="str">
        <f t="shared" si="3"/>
        <v>Slovenská kanoistikabBRadoslav Miko</v>
      </c>
    </row>
    <row r="110" spans="1:13">
      <c r="A110" s="266" t="s">
        <v>347</v>
      </c>
      <c r="B110" s="268" t="s">
        <v>348</v>
      </c>
      <c r="C110" s="270" t="s">
        <v>1527</v>
      </c>
      <c r="D110" s="271">
        <v>16189</v>
      </c>
      <c r="E110" s="243">
        <v>0</v>
      </c>
      <c r="F110" s="266" t="s">
        <v>234</v>
      </c>
      <c r="G110" s="270" t="s">
        <v>11</v>
      </c>
      <c r="H110" s="270" t="s">
        <v>973</v>
      </c>
      <c r="I110" s="244" t="s">
        <v>1958</v>
      </c>
      <c r="J110" s="237" t="s">
        <v>1959</v>
      </c>
      <c r="K110" s="5"/>
      <c r="L110" s="237" t="str">
        <f t="shared" si="2"/>
        <v>50434101026 03B</v>
      </c>
      <c r="M110" s="5" t="str">
        <f t="shared" si="3"/>
        <v>Slovenská kanoistikabBSamuel Baláž</v>
      </c>
    </row>
    <row r="111" spans="1:13">
      <c r="A111" s="266" t="s">
        <v>347</v>
      </c>
      <c r="B111" s="268" t="s">
        <v>348</v>
      </c>
      <c r="C111" s="270" t="s">
        <v>1528</v>
      </c>
      <c r="D111" s="271">
        <v>7195</v>
      </c>
      <c r="E111" s="243">
        <v>0</v>
      </c>
      <c r="F111" s="266" t="s">
        <v>234</v>
      </c>
      <c r="G111" s="270" t="s">
        <v>11</v>
      </c>
      <c r="H111" s="270" t="s">
        <v>973</v>
      </c>
      <c r="I111" s="244" t="s">
        <v>1958</v>
      </c>
      <c r="J111" s="237" t="s">
        <v>1959</v>
      </c>
      <c r="K111" s="5"/>
      <c r="L111" s="237" t="str">
        <f t="shared" si="2"/>
        <v>50434101026 03B</v>
      </c>
      <c r="M111" s="5" t="str">
        <f t="shared" si="3"/>
        <v>Slovenská kanoistikabBSimona Maceková</v>
      </c>
    </row>
    <row r="112" spans="1:13">
      <c r="A112" s="266" t="s">
        <v>347</v>
      </c>
      <c r="B112" s="268" t="s">
        <v>348</v>
      </c>
      <c r="C112" s="270" t="s">
        <v>1529</v>
      </c>
      <c r="D112" s="271">
        <v>21586</v>
      </c>
      <c r="E112" s="243">
        <v>0</v>
      </c>
      <c r="F112" s="266" t="s">
        <v>234</v>
      </c>
      <c r="G112" s="270" t="s">
        <v>11</v>
      </c>
      <c r="H112" s="270" t="s">
        <v>973</v>
      </c>
      <c r="I112" s="244" t="s">
        <v>1958</v>
      </c>
      <c r="J112" s="237" t="s">
        <v>1959</v>
      </c>
      <c r="K112" s="5"/>
      <c r="L112" s="237" t="str">
        <f t="shared" si="2"/>
        <v>50434101026 03B</v>
      </c>
      <c r="M112" s="5" t="str">
        <f t="shared" si="3"/>
        <v>Slovenská kanoistikabBSoňa Stanovská</v>
      </c>
    </row>
    <row r="113" spans="1:13">
      <c r="A113" s="266" t="s">
        <v>347</v>
      </c>
      <c r="B113" s="268" t="s">
        <v>348</v>
      </c>
      <c r="C113" s="270" t="s">
        <v>2232</v>
      </c>
      <c r="D113" s="271">
        <v>50000</v>
      </c>
      <c r="E113" s="243">
        <v>0</v>
      </c>
      <c r="F113" s="266" t="s">
        <v>238</v>
      </c>
      <c r="G113" s="270" t="s">
        <v>11</v>
      </c>
      <c r="H113" s="270" t="s">
        <v>973</v>
      </c>
      <c r="I113" s="244" t="s">
        <v>2233</v>
      </c>
      <c r="J113" s="237" t="s">
        <v>1959</v>
      </c>
      <c r="K113" s="5"/>
      <c r="L113" s="237" t="str">
        <f t="shared" si="2"/>
        <v>50434101026 03B</v>
      </c>
      <c r="M113" s="5" t="str">
        <f t="shared" si="3"/>
        <v>Slovenská kanoistikafB1. kolo Svetového pohára ICF (SP), Areál vodného slalomu Ondreja Cibáka Liptovský Mikuláš, počet dní: 4</v>
      </c>
    </row>
    <row r="114" spans="1:13">
      <c r="A114" s="266" t="s">
        <v>347</v>
      </c>
      <c r="B114" s="268" t="s">
        <v>348</v>
      </c>
      <c r="C114" s="270" t="s">
        <v>1671</v>
      </c>
      <c r="D114" s="272">
        <v>1875</v>
      </c>
      <c r="E114" s="274">
        <v>0</v>
      </c>
      <c r="F114" s="266" t="s">
        <v>241</v>
      </c>
      <c r="G114" s="270" t="s">
        <v>11</v>
      </c>
      <c r="H114" s="270" t="s">
        <v>973</v>
      </c>
      <c r="I114" s="244" t="s">
        <v>1960</v>
      </c>
      <c r="J114" s="237" t="s">
        <v>1959</v>
      </c>
      <c r="K114" s="5"/>
      <c r="L114" s="237" t="str">
        <f t="shared" si="2"/>
        <v>50434101026 03B</v>
      </c>
      <c r="M114" s="5" t="str">
        <f t="shared" si="3"/>
        <v>Slovenská kanoistikaiBšportovci Denis Myšák, Erik Vlček, Juraj Tarr, Tibor Linka za 2. m. na ME</v>
      </c>
    </row>
    <row r="115" spans="1:13">
      <c r="A115" s="266" t="s">
        <v>347</v>
      </c>
      <c r="B115" s="268" t="s">
        <v>348</v>
      </c>
      <c r="C115" s="270" t="s">
        <v>1672</v>
      </c>
      <c r="D115" s="272">
        <v>375</v>
      </c>
      <c r="E115" s="274">
        <v>0</v>
      </c>
      <c r="F115" s="266" t="s">
        <v>241</v>
      </c>
      <c r="G115" s="270" t="s">
        <v>11</v>
      </c>
      <c r="H115" s="270" t="s">
        <v>973</v>
      </c>
      <c r="I115" s="244" t="s">
        <v>1960</v>
      </c>
      <c r="J115" s="237" t="s">
        <v>1959</v>
      </c>
      <c r="K115" s="5"/>
      <c r="L115" s="237" t="str">
        <f t="shared" si="2"/>
        <v>50434101026 03B</v>
      </c>
      <c r="M115" s="5" t="str">
        <f t="shared" si="3"/>
        <v>Slovenská kanoistikaiBšportovci Juraj Skákala Matúš Gewisler za 2. m. na MEUmax.</v>
      </c>
    </row>
    <row r="116" spans="1:13">
      <c r="A116" s="266" t="s">
        <v>347</v>
      </c>
      <c r="B116" s="268" t="s">
        <v>348</v>
      </c>
      <c r="C116" s="270" t="s">
        <v>1673</v>
      </c>
      <c r="D116" s="272">
        <v>2250</v>
      </c>
      <c r="E116" s="274">
        <v>0</v>
      </c>
      <c r="F116" s="266" t="s">
        <v>241</v>
      </c>
      <c r="G116" s="270" t="s">
        <v>11</v>
      </c>
      <c r="H116" s="270" t="s">
        <v>973</v>
      </c>
      <c r="I116" s="244" t="s">
        <v>1960</v>
      </c>
      <c r="J116" s="237" t="s">
        <v>1959</v>
      </c>
      <c r="K116" s="5"/>
      <c r="L116" s="237" t="str">
        <f t="shared" si="2"/>
        <v>50434101026 03B</v>
      </c>
      <c r="M116" s="5" t="str">
        <f t="shared" si="3"/>
        <v>Slovenská kanoistikaiBšportovci Ladislav Škantár, Peter Škantár za 2. m. na MS</v>
      </c>
    </row>
    <row r="117" spans="1:13">
      <c r="A117" s="266" t="s">
        <v>347</v>
      </c>
      <c r="B117" s="268" t="s">
        <v>348</v>
      </c>
      <c r="C117" s="270" t="s">
        <v>1674</v>
      </c>
      <c r="D117" s="272">
        <v>2250</v>
      </c>
      <c r="E117" s="274">
        <v>0</v>
      </c>
      <c r="F117" s="266" t="s">
        <v>241</v>
      </c>
      <c r="G117" s="270" t="s">
        <v>11</v>
      </c>
      <c r="H117" s="270" t="s">
        <v>973</v>
      </c>
      <c r="I117" s="244" t="s">
        <v>1960</v>
      </c>
      <c r="J117" s="237" t="s">
        <v>1959</v>
      </c>
      <c r="K117" s="5"/>
      <c r="L117" s="237" t="str">
        <f t="shared" si="2"/>
        <v>50434101026 03B</v>
      </c>
      <c r="M117" s="5" t="str">
        <f t="shared" si="3"/>
        <v>Slovenská kanoistikaiBšportovci Peter Gelle, Adam Botek za 2. m. na MS</v>
      </c>
    </row>
    <row r="118" spans="1:13">
      <c r="A118" s="266" t="s">
        <v>347</v>
      </c>
      <c r="B118" s="268" t="s">
        <v>348</v>
      </c>
      <c r="C118" s="270" t="s">
        <v>1675</v>
      </c>
      <c r="D118" s="272">
        <v>150</v>
      </c>
      <c r="E118" s="274">
        <v>0</v>
      </c>
      <c r="F118" s="266" t="s">
        <v>241</v>
      </c>
      <c r="G118" s="270" t="s">
        <v>11</v>
      </c>
      <c r="H118" s="270" t="s">
        <v>973</v>
      </c>
      <c r="I118" s="244" t="s">
        <v>1960</v>
      </c>
      <c r="J118" s="237" t="s">
        <v>1959</v>
      </c>
      <c r="K118" s="5"/>
      <c r="L118" s="237" t="str">
        <f t="shared" si="2"/>
        <v>50434101026 03B</v>
      </c>
      <c r="M118" s="5" t="str">
        <f t="shared" si="3"/>
        <v>Slovenská kanoistikaiBšportovec Adam Gonšenica za 2. m. na MEJ</v>
      </c>
    </row>
    <row r="119" spans="1:13">
      <c r="A119" s="266" t="s">
        <v>347</v>
      </c>
      <c r="B119" s="268" t="s">
        <v>348</v>
      </c>
      <c r="C119" s="270" t="s">
        <v>1676</v>
      </c>
      <c r="D119" s="272">
        <v>1500</v>
      </c>
      <c r="E119" s="274">
        <v>0</v>
      </c>
      <c r="F119" s="266" t="s">
        <v>241</v>
      </c>
      <c r="G119" s="270" t="s">
        <v>11</v>
      </c>
      <c r="H119" s="270" t="s">
        <v>973</v>
      </c>
      <c r="I119" s="244" t="s">
        <v>1960</v>
      </c>
      <c r="J119" s="237" t="s">
        <v>1959</v>
      </c>
      <c r="K119" s="5"/>
      <c r="L119" s="237" t="str">
        <f t="shared" si="2"/>
        <v>50434101026 03B</v>
      </c>
      <c r="M119" s="5" t="str">
        <f t="shared" si="3"/>
        <v>Slovenská kanoistikaiBšportovec Alexander Slafkovský za 2. m. na MS</v>
      </c>
    </row>
    <row r="120" spans="1:13">
      <c r="A120" s="266" t="s">
        <v>347</v>
      </c>
      <c r="B120" s="268" t="s">
        <v>348</v>
      </c>
      <c r="C120" s="270" t="s">
        <v>1677</v>
      </c>
      <c r="D120" s="272">
        <v>200</v>
      </c>
      <c r="E120" s="274">
        <v>0</v>
      </c>
      <c r="F120" s="266" t="s">
        <v>241</v>
      </c>
      <c r="G120" s="270" t="s">
        <v>11</v>
      </c>
      <c r="H120" s="270" t="s">
        <v>973</v>
      </c>
      <c r="I120" s="244" t="s">
        <v>1960</v>
      </c>
      <c r="J120" s="237" t="s">
        <v>1959</v>
      </c>
      <c r="K120" s="5"/>
      <c r="L120" s="237" t="str">
        <f t="shared" si="2"/>
        <v>50434101026 03B</v>
      </c>
      <c r="M120" s="5" t="str">
        <f t="shared" si="3"/>
        <v>Slovenská kanoistikaiBšportovec Csaba Zalka za 3. m. na MSJ</v>
      </c>
    </row>
    <row r="121" spans="1:13">
      <c r="A121" s="266" t="s">
        <v>347</v>
      </c>
      <c r="B121" s="268" t="s">
        <v>348</v>
      </c>
      <c r="C121" s="270" t="s">
        <v>1678</v>
      </c>
      <c r="D121" s="272">
        <v>250</v>
      </c>
      <c r="E121" s="274">
        <v>0</v>
      </c>
      <c r="F121" s="266" t="s">
        <v>241</v>
      </c>
      <c r="G121" s="270" t="s">
        <v>11</v>
      </c>
      <c r="H121" s="270" t="s">
        <v>973</v>
      </c>
      <c r="I121" s="244" t="s">
        <v>1960</v>
      </c>
      <c r="J121" s="237" t="s">
        <v>1959</v>
      </c>
      <c r="K121" s="5"/>
      <c r="L121" s="237" t="str">
        <f t="shared" si="2"/>
        <v>50434101026 03B</v>
      </c>
      <c r="M121" s="5" t="str">
        <f t="shared" si="3"/>
        <v>Slovenská kanoistikaiBšportovec Eliška Mintálová za 2. m. na MSJ</v>
      </c>
    </row>
    <row r="122" spans="1:13">
      <c r="A122" s="266" t="s">
        <v>347</v>
      </c>
      <c r="B122" s="268" t="s">
        <v>348</v>
      </c>
      <c r="C122" s="270" t="s">
        <v>1679</v>
      </c>
      <c r="D122" s="272">
        <v>500</v>
      </c>
      <c r="E122" s="274">
        <v>0</v>
      </c>
      <c r="F122" s="266" t="s">
        <v>241</v>
      </c>
      <c r="G122" s="270" t="s">
        <v>11</v>
      </c>
      <c r="H122" s="270" t="s">
        <v>973</v>
      </c>
      <c r="I122" s="244" t="s">
        <v>1960</v>
      </c>
      <c r="J122" s="237" t="s">
        <v>1959</v>
      </c>
      <c r="K122" s="5"/>
      <c r="L122" s="237" t="str">
        <f t="shared" si="2"/>
        <v>50434101026 03B</v>
      </c>
      <c r="M122" s="5" t="str">
        <f t="shared" si="3"/>
        <v>Slovenská kanoistikaiBšportovec Jakub Grigar za 1. m. na MSUmax.</v>
      </c>
    </row>
    <row r="123" spans="1:13">
      <c r="A123" s="266" t="s">
        <v>347</v>
      </c>
      <c r="B123" s="268" t="s">
        <v>348</v>
      </c>
      <c r="C123" s="270" t="s">
        <v>1680</v>
      </c>
      <c r="D123" s="272">
        <v>1500</v>
      </c>
      <c r="E123" s="274">
        <v>0</v>
      </c>
      <c r="F123" s="266" t="s">
        <v>241</v>
      </c>
      <c r="G123" s="270" t="s">
        <v>11</v>
      </c>
      <c r="H123" s="270" t="s">
        <v>973</v>
      </c>
      <c r="I123" s="244" t="s">
        <v>1960</v>
      </c>
      <c r="J123" s="237" t="s">
        <v>1959</v>
      </c>
      <c r="K123" s="5"/>
      <c r="L123" s="237" t="str">
        <f t="shared" si="2"/>
        <v>50434101026 03B</v>
      </c>
      <c r="M123" s="5" t="str">
        <f t="shared" si="3"/>
        <v>Slovenská kanoistikaiBšportovec Jana Dukátová za 2. m. na MS</v>
      </c>
    </row>
    <row r="124" spans="1:13">
      <c r="A124" s="266" t="s">
        <v>347</v>
      </c>
      <c r="B124" s="268" t="s">
        <v>348</v>
      </c>
      <c r="C124" s="270" t="s">
        <v>1681</v>
      </c>
      <c r="D124" s="272">
        <v>500</v>
      </c>
      <c r="E124" s="274">
        <v>0</v>
      </c>
      <c r="F124" s="266" t="s">
        <v>241</v>
      </c>
      <c r="G124" s="270" t="s">
        <v>11</v>
      </c>
      <c r="H124" s="270" t="s">
        <v>973</v>
      </c>
      <c r="I124" s="244" t="s">
        <v>1960</v>
      </c>
      <c r="J124" s="237" t="s">
        <v>1959</v>
      </c>
      <c r="K124" s="5"/>
      <c r="L124" s="237" t="str">
        <f t="shared" si="2"/>
        <v>50434101026 03B</v>
      </c>
      <c r="M124" s="5" t="str">
        <f t="shared" si="3"/>
        <v>Slovenská kanoistikaiBšportovec Marko Mirgorodský za 1. m. na MSUmax.</v>
      </c>
    </row>
    <row r="125" spans="1:13">
      <c r="A125" s="266" t="s">
        <v>347</v>
      </c>
      <c r="B125" s="268" t="s">
        <v>348</v>
      </c>
      <c r="C125" s="270" t="s">
        <v>1682</v>
      </c>
      <c r="D125" s="272">
        <v>1500</v>
      </c>
      <c r="E125" s="274">
        <v>0</v>
      </c>
      <c r="F125" s="266" t="s">
        <v>241</v>
      </c>
      <c r="G125" s="270" t="s">
        <v>11</v>
      </c>
      <c r="H125" s="270" t="s">
        <v>973</v>
      </c>
      <c r="I125" s="244" t="s">
        <v>1960</v>
      </c>
      <c r="J125" s="237" t="s">
        <v>1959</v>
      </c>
      <c r="K125" s="5"/>
      <c r="L125" s="237" t="str">
        <f t="shared" si="2"/>
        <v>50434101026 03B</v>
      </c>
      <c r="M125" s="5" t="str">
        <f t="shared" si="3"/>
        <v>Slovenská kanoistikaiBšportovec Matej Beňuš za 2. m. na MS</v>
      </c>
    </row>
    <row r="126" spans="1:13">
      <c r="A126" s="266" t="s">
        <v>347</v>
      </c>
      <c r="B126" s="268" t="s">
        <v>348</v>
      </c>
      <c r="C126" s="270" t="s">
        <v>1683</v>
      </c>
      <c r="D126" s="272">
        <v>1334</v>
      </c>
      <c r="E126" s="274">
        <v>0</v>
      </c>
      <c r="F126" s="266" t="s">
        <v>241</v>
      </c>
      <c r="G126" s="270" t="s">
        <v>11</v>
      </c>
      <c r="H126" s="270" t="s">
        <v>973</v>
      </c>
      <c r="I126" s="244" t="s">
        <v>1960</v>
      </c>
      <c r="J126" s="237" t="s">
        <v>1959</v>
      </c>
      <c r="K126" s="5"/>
      <c r="L126" s="237" t="str">
        <f t="shared" si="2"/>
        <v>50434101026 03B</v>
      </c>
      <c r="M126" s="5" t="str">
        <f t="shared" si="3"/>
        <v>Slovenská kanoistikaiBšportovec Michal Martikán za 1. m. na MS</v>
      </c>
    </row>
    <row r="127" spans="1:13">
      <c r="A127" s="266" t="s">
        <v>347</v>
      </c>
      <c r="B127" s="268" t="s">
        <v>348</v>
      </c>
      <c r="C127" s="270" t="s">
        <v>1684</v>
      </c>
      <c r="D127" s="272">
        <v>250</v>
      </c>
      <c r="E127" s="274">
        <v>0</v>
      </c>
      <c r="F127" s="266" t="s">
        <v>241</v>
      </c>
      <c r="G127" s="270" t="s">
        <v>11</v>
      </c>
      <c r="H127" s="270" t="s">
        <v>973</v>
      </c>
      <c r="I127" s="244" t="s">
        <v>1960</v>
      </c>
      <c r="J127" s="237" t="s">
        <v>1959</v>
      </c>
      <c r="K127" s="5"/>
      <c r="L127" s="237" t="str">
        <f t="shared" si="2"/>
        <v>50434101026 03B</v>
      </c>
      <c r="M127" s="5" t="str">
        <f t="shared" si="3"/>
        <v>Slovenská kanoistikaiBšportovec Soňa Stanovská za 2. m. na MSJ</v>
      </c>
    </row>
    <row r="128" spans="1:13">
      <c r="A128" s="266" t="s">
        <v>347</v>
      </c>
      <c r="B128" s="268" t="s">
        <v>348</v>
      </c>
      <c r="C128" s="270" t="s">
        <v>1685</v>
      </c>
      <c r="D128" s="272">
        <v>500</v>
      </c>
      <c r="E128" s="274">
        <v>0</v>
      </c>
      <c r="F128" s="266" t="s">
        <v>241</v>
      </c>
      <c r="G128" s="270" t="s">
        <v>11</v>
      </c>
      <c r="H128" s="270" t="s">
        <v>973</v>
      </c>
      <c r="I128" s="244" t="s">
        <v>1960</v>
      </c>
      <c r="J128" s="237" t="s">
        <v>1959</v>
      </c>
      <c r="K128" s="5"/>
      <c r="L128" s="237"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6" t="s">
        <v>347</v>
      </c>
      <c r="B129" s="268" t="s">
        <v>348</v>
      </c>
      <c r="C129" s="270" t="s">
        <v>1686</v>
      </c>
      <c r="D129" s="272">
        <v>330</v>
      </c>
      <c r="E129" s="274">
        <v>0</v>
      </c>
      <c r="F129" s="266" t="s">
        <v>241</v>
      </c>
      <c r="G129" s="270" t="s">
        <v>11</v>
      </c>
      <c r="H129" s="270" t="s">
        <v>973</v>
      </c>
      <c r="I129" s="244" t="s">
        <v>1960</v>
      </c>
      <c r="J129" s="237" t="s">
        <v>1959</v>
      </c>
      <c r="K129" s="5"/>
      <c r="L129" s="237" t="str">
        <f t="shared" si="4"/>
        <v>50434101026 03B</v>
      </c>
      <c r="M129" s="5" t="str">
        <f t="shared" si="5"/>
        <v>Slovenská kanoistikaiBtréner Gejza Vass: 1 x 3. m. MSJ - Csaba Zalka (K 1 200 m)</v>
      </c>
    </row>
    <row r="130" spans="1:13">
      <c r="A130" s="266" t="s">
        <v>347</v>
      </c>
      <c r="B130" s="268" t="s">
        <v>348</v>
      </c>
      <c r="C130" s="270" t="s">
        <v>1687</v>
      </c>
      <c r="D130" s="272">
        <v>330</v>
      </c>
      <c r="E130" s="274">
        <v>0</v>
      </c>
      <c r="F130" s="266" t="s">
        <v>241</v>
      </c>
      <c r="G130" s="270" t="s">
        <v>11</v>
      </c>
      <c r="H130" s="270" t="s">
        <v>973</v>
      </c>
      <c r="I130" s="244" t="s">
        <v>1960</v>
      </c>
      <c r="J130" s="237" t="s">
        <v>1959</v>
      </c>
      <c r="K130" s="5"/>
      <c r="L130" s="237" t="str">
        <f t="shared" si="4"/>
        <v>50434101026 03B</v>
      </c>
      <c r="M130" s="5" t="str">
        <f t="shared" si="5"/>
        <v>Slovenská kanoistikaiBtréner Jakub Luley: 1 x 1. m. MSUmax - Juraj Skákala, Matúš Gewissler (C2)</v>
      </c>
    </row>
    <row r="131" spans="1:13">
      <c r="A131" s="266" t="s">
        <v>347</v>
      </c>
      <c r="B131" s="268" t="s">
        <v>348</v>
      </c>
      <c r="C131" s="270" t="s">
        <v>1688</v>
      </c>
      <c r="D131" s="272">
        <v>330</v>
      </c>
      <c r="E131" s="274">
        <v>0</v>
      </c>
      <c r="F131" s="266" t="s">
        <v>241</v>
      </c>
      <c r="G131" s="270" t="s">
        <v>11</v>
      </c>
      <c r="H131" s="270" t="s">
        <v>973</v>
      </c>
      <c r="I131" s="244" t="s">
        <v>1960</v>
      </c>
      <c r="J131" s="237" t="s">
        <v>1959</v>
      </c>
      <c r="K131" s="5"/>
      <c r="L131" s="237" t="str">
        <f t="shared" si="4"/>
        <v>50434101026 03B</v>
      </c>
      <c r="M131" s="5" t="str">
        <f t="shared" si="5"/>
        <v>Slovenská kanoistikaiBtréner Miroslav Stanovský: 1 x 2. m. MSJ - Soňa Stanovská (C1)</v>
      </c>
    </row>
    <row r="132" spans="1:13">
      <c r="A132" s="266" t="s">
        <v>347</v>
      </c>
      <c r="B132" s="268" t="s">
        <v>348</v>
      </c>
      <c r="C132" s="270" t="s">
        <v>1689</v>
      </c>
      <c r="D132" s="272">
        <v>330</v>
      </c>
      <c r="E132" s="274">
        <v>0</v>
      </c>
      <c r="F132" s="266" t="s">
        <v>241</v>
      </c>
      <c r="G132" s="270" t="s">
        <v>11</v>
      </c>
      <c r="H132" s="270" t="s">
        <v>973</v>
      </c>
      <c r="I132" s="244" t="s">
        <v>1960</v>
      </c>
      <c r="J132" s="237" t="s">
        <v>1959</v>
      </c>
      <c r="K132" s="5"/>
      <c r="L132" s="237" t="str">
        <f t="shared" si="4"/>
        <v>50434101026 03B</v>
      </c>
      <c r="M132" s="5" t="str">
        <f t="shared" si="5"/>
        <v>Slovenská kanoistikaiBtréner Peter Cibák ml.: 1 x 2. m. MSJ - Eliška Mintálová (K1)</v>
      </c>
    </row>
    <row r="133" spans="1:13">
      <c r="A133" s="266" t="s">
        <v>347</v>
      </c>
      <c r="B133" s="268" t="s">
        <v>348</v>
      </c>
      <c r="C133" s="270" t="s">
        <v>1690</v>
      </c>
      <c r="D133" s="272">
        <v>330</v>
      </c>
      <c r="E133" s="274">
        <v>0</v>
      </c>
      <c r="F133" s="266" t="s">
        <v>241</v>
      </c>
      <c r="G133" s="270" t="s">
        <v>11</v>
      </c>
      <c r="H133" s="270" t="s">
        <v>973</v>
      </c>
      <c r="I133" s="244" t="s">
        <v>1960</v>
      </c>
      <c r="J133" s="237" t="s">
        <v>1959</v>
      </c>
      <c r="K133" s="5"/>
      <c r="L133" s="237" t="str">
        <f t="shared" si="4"/>
        <v>50434101026 03B</v>
      </c>
      <c r="M133" s="5" t="str">
        <f t="shared" si="5"/>
        <v>Slovenská kanoistikaiBtréner Peter Cibák: 1 x 3. m. MSJ - Mintálová, Stanovská, Brosová (3 x K1 ženy)</v>
      </c>
    </row>
    <row r="134" spans="1:13">
      <c r="A134" s="266" t="s">
        <v>347</v>
      </c>
      <c r="B134" s="268" t="s">
        <v>348</v>
      </c>
      <c r="C134" s="270" t="s">
        <v>1691</v>
      </c>
      <c r="D134" s="272">
        <v>330</v>
      </c>
      <c r="E134" s="274">
        <v>0</v>
      </c>
      <c r="F134" s="266" t="s">
        <v>241</v>
      </c>
      <c r="G134" s="270" t="s">
        <v>11</v>
      </c>
      <c r="H134" s="270" t="s">
        <v>973</v>
      </c>
      <c r="I134" s="244" t="s">
        <v>1960</v>
      </c>
      <c r="J134" s="237" t="s">
        <v>1959</v>
      </c>
      <c r="K134" s="5"/>
      <c r="L134" s="237" t="str">
        <f t="shared" si="4"/>
        <v>50434101026 03B</v>
      </c>
      <c r="M134" s="5" t="str">
        <f t="shared" si="5"/>
        <v>Slovenská kanoistikaiBtréner Peter Mráz: 1 x 2. m. MSJ - Škáchová, Stanovská, Glejteková (3 x C1 ženy)</v>
      </c>
    </row>
    <row r="135" spans="1:13">
      <c r="A135" s="266" t="s">
        <v>347</v>
      </c>
      <c r="B135" s="268" t="s">
        <v>348</v>
      </c>
      <c r="C135" s="270" t="s">
        <v>1692</v>
      </c>
      <c r="D135" s="272">
        <v>330</v>
      </c>
      <c r="E135" s="274">
        <v>0</v>
      </c>
      <c r="F135" s="266" t="s">
        <v>241</v>
      </c>
      <c r="G135" s="270" t="s">
        <v>11</v>
      </c>
      <c r="H135" s="270" t="s">
        <v>973</v>
      </c>
      <c r="I135" s="244" t="s">
        <v>1960</v>
      </c>
      <c r="J135" s="237" t="s">
        <v>1959</v>
      </c>
      <c r="K135" s="5"/>
      <c r="L135" s="237" t="str">
        <f t="shared" si="4"/>
        <v>50434101026 03B</v>
      </c>
      <c r="M135" s="5" t="str">
        <f t="shared" si="5"/>
        <v>Slovenská kanoistikaiBtréner Tomáš Mráz: 2 x 1. m. mSUmax - Jakub Grigar (K1), Marko Mirgorodský (C1)</v>
      </c>
    </row>
    <row r="136" spans="1:13">
      <c r="A136" s="236" t="s">
        <v>52</v>
      </c>
      <c r="B136" s="268" t="s">
        <v>53</v>
      </c>
      <c r="C136" s="239" t="s">
        <v>1150</v>
      </c>
      <c r="D136" s="242">
        <v>941437</v>
      </c>
      <c r="E136" s="243">
        <v>0</v>
      </c>
      <c r="F136" s="236" t="s">
        <v>233</v>
      </c>
      <c r="G136" s="239" t="s">
        <v>6</v>
      </c>
      <c r="H136" s="239" t="s">
        <v>973</v>
      </c>
      <c r="I136" s="244" t="s">
        <v>1961</v>
      </c>
      <c r="J136" s="237" t="s">
        <v>1962</v>
      </c>
      <c r="K136" s="5" t="s">
        <v>16</v>
      </c>
      <c r="L136" s="237" t="str">
        <f t="shared" si="4"/>
        <v>42133700026 02B</v>
      </c>
      <c r="M136" s="5" t="str">
        <f t="shared" si="5"/>
        <v>Slovenská lyžiarska asociáciaaBlyžovanie - bežné transfery</v>
      </c>
    </row>
    <row r="137" spans="1:13">
      <c r="A137" s="236" t="s">
        <v>52</v>
      </c>
      <c r="B137" s="268" t="s">
        <v>53</v>
      </c>
      <c r="C137" s="239" t="s">
        <v>1206</v>
      </c>
      <c r="D137" s="242">
        <v>36000</v>
      </c>
      <c r="E137" s="243">
        <v>0</v>
      </c>
      <c r="F137" s="236" t="s">
        <v>233</v>
      </c>
      <c r="G137" s="239" t="s">
        <v>6</v>
      </c>
      <c r="H137" s="239" t="s">
        <v>974</v>
      </c>
      <c r="I137" s="244" t="s">
        <v>1961</v>
      </c>
      <c r="J137" s="237" t="s">
        <v>1962</v>
      </c>
      <c r="K137" s="5" t="s">
        <v>16</v>
      </c>
      <c r="L137" s="237" t="str">
        <f t="shared" si="4"/>
        <v>42133700026 02K</v>
      </c>
      <c r="M137" s="5" t="str">
        <f t="shared" si="5"/>
        <v>Slovenská lyžiarska asociáciaaKlyžovanie - kapitálové transfery (osobný automobil, mikrobus)</v>
      </c>
    </row>
    <row r="138" spans="1:13">
      <c r="A138" s="266" t="s">
        <v>52</v>
      </c>
      <c r="B138" s="268" t="s">
        <v>53</v>
      </c>
      <c r="C138" s="270" t="s">
        <v>1530</v>
      </c>
      <c r="D138" s="271">
        <v>43171</v>
      </c>
      <c r="E138" s="243">
        <v>0</v>
      </c>
      <c r="F138" s="266" t="s">
        <v>234</v>
      </c>
      <c r="G138" s="270" t="s">
        <v>11</v>
      </c>
      <c r="H138" s="270" t="s">
        <v>973</v>
      </c>
      <c r="I138" s="244" t="s">
        <v>1963</v>
      </c>
      <c r="J138" s="237" t="s">
        <v>1964</v>
      </c>
      <c r="K138" s="5"/>
      <c r="L138" s="237" t="str">
        <f t="shared" si="4"/>
        <v>42133700026 03B</v>
      </c>
      <c r="M138" s="5" t="str">
        <f t="shared" si="5"/>
        <v>Slovenská lyžiarska asociáciabBAdam Žampa</v>
      </c>
    </row>
    <row r="139" spans="1:13">
      <c r="A139" s="266" t="s">
        <v>52</v>
      </c>
      <c r="B139" s="268" t="s">
        <v>53</v>
      </c>
      <c r="C139" s="270" t="s">
        <v>1531</v>
      </c>
      <c r="D139" s="271">
        <v>53964</v>
      </c>
      <c r="E139" s="243">
        <v>0</v>
      </c>
      <c r="F139" s="266" t="s">
        <v>234</v>
      </c>
      <c r="G139" s="270" t="s">
        <v>11</v>
      </c>
      <c r="H139" s="270" t="s">
        <v>973</v>
      </c>
      <c r="I139" s="244" t="s">
        <v>1963</v>
      </c>
      <c r="J139" s="237" t="s">
        <v>1964</v>
      </c>
      <c r="K139" s="5"/>
      <c r="L139" s="237" t="str">
        <f t="shared" si="4"/>
        <v>42133700026 03B</v>
      </c>
      <c r="M139" s="5" t="str">
        <f t="shared" si="5"/>
        <v>Slovenská lyžiarska asociáciabBAndreas Žampa, Matej Falat</v>
      </c>
    </row>
    <row r="140" spans="1:13">
      <c r="A140" s="266" t="s">
        <v>52</v>
      </c>
      <c r="B140" s="268" t="s">
        <v>53</v>
      </c>
      <c r="C140" s="270" t="s">
        <v>1532</v>
      </c>
      <c r="D140" s="271">
        <v>28781</v>
      </c>
      <c r="E140" s="243">
        <v>0</v>
      </c>
      <c r="F140" s="266" t="s">
        <v>234</v>
      </c>
      <c r="G140" s="270" t="s">
        <v>11</v>
      </c>
      <c r="H140" s="270" t="s">
        <v>973</v>
      </c>
      <c r="I140" s="244" t="s">
        <v>1963</v>
      </c>
      <c r="J140" s="237" t="s">
        <v>1964</v>
      </c>
      <c r="K140" s="5"/>
      <c r="L140" s="237" t="str">
        <f t="shared" si="4"/>
        <v>42133700026 03B</v>
      </c>
      <c r="M140" s="5" t="str">
        <f t="shared" si="5"/>
        <v>Slovenská lyžiarska asociáciabBPetra Vlhová</v>
      </c>
    </row>
    <row r="141" spans="1:13">
      <c r="A141" s="266" t="s">
        <v>52</v>
      </c>
      <c r="B141" s="268" t="s">
        <v>53</v>
      </c>
      <c r="C141" s="270" t="s">
        <v>1533</v>
      </c>
      <c r="D141" s="271">
        <v>43171</v>
      </c>
      <c r="E141" s="243">
        <v>0</v>
      </c>
      <c r="F141" s="266" t="s">
        <v>234</v>
      </c>
      <c r="G141" s="270" t="s">
        <v>11</v>
      </c>
      <c r="H141" s="270" t="s">
        <v>973</v>
      </c>
      <c r="I141" s="244" t="s">
        <v>1963</v>
      </c>
      <c r="J141" s="237" t="s">
        <v>1964</v>
      </c>
      <c r="K141" s="5"/>
      <c r="L141" s="237" t="str">
        <f t="shared" si="4"/>
        <v>42133700026 03B</v>
      </c>
      <c r="M141" s="5" t="str">
        <f t="shared" si="5"/>
        <v>Slovenská lyžiarska asociáciabBVeronika Velez Zuzulová</v>
      </c>
    </row>
    <row r="142" spans="1:13">
      <c r="A142" s="266" t="s">
        <v>52</v>
      </c>
      <c r="B142" s="268" t="s">
        <v>53</v>
      </c>
      <c r="C142" s="270" t="s">
        <v>1693</v>
      </c>
      <c r="D142" s="272">
        <v>3750</v>
      </c>
      <c r="E142" s="274">
        <v>0</v>
      </c>
      <c r="F142" s="266" t="s">
        <v>241</v>
      </c>
      <c r="G142" s="270" t="s">
        <v>11</v>
      </c>
      <c r="H142" s="270" t="s">
        <v>973</v>
      </c>
      <c r="I142" s="244" t="s">
        <v>1965</v>
      </c>
      <c r="J142" s="237" t="s">
        <v>1964</v>
      </c>
      <c r="K142" s="5"/>
      <c r="L142" s="237" t="str">
        <f t="shared" si="4"/>
        <v>42133700026 03B</v>
      </c>
      <c r="M142" s="5" t="str">
        <f t="shared" si="5"/>
        <v>Slovenská lyžiarska asociáciaiBšportovci Petra Vlhová, Veronika Velez-Zuzulová, Matej Falat, Andreas Žampa za 2. m. na MS</v>
      </c>
    </row>
    <row r="143" spans="1:13">
      <c r="A143" s="266" t="s">
        <v>52</v>
      </c>
      <c r="B143" s="268" t="s">
        <v>53</v>
      </c>
      <c r="C143" s="270" t="s">
        <v>1694</v>
      </c>
      <c r="D143" s="272">
        <v>500</v>
      </c>
      <c r="E143" s="274">
        <v>0</v>
      </c>
      <c r="F143" s="266" t="s">
        <v>241</v>
      </c>
      <c r="G143" s="270" t="s">
        <v>11</v>
      </c>
      <c r="H143" s="270" t="s">
        <v>973</v>
      </c>
      <c r="I143" s="244" t="s">
        <v>1965</v>
      </c>
      <c r="J143" s="237" t="s">
        <v>1964</v>
      </c>
      <c r="K143" s="5"/>
      <c r="L143" s="237" t="str">
        <f t="shared" si="4"/>
        <v>42133700026 03B</v>
      </c>
      <c r="M143" s="5" t="str">
        <f t="shared" si="5"/>
        <v>Slovenská lyžiarska asociáciaiBšportovec Barbara Kantorová za 3. m. na SU</v>
      </c>
    </row>
    <row r="144" spans="1:13">
      <c r="A144" s="266" t="s">
        <v>52</v>
      </c>
      <c r="B144" s="268" t="s">
        <v>53</v>
      </c>
      <c r="C144" s="270" t="s">
        <v>1695</v>
      </c>
      <c r="D144" s="272">
        <v>500</v>
      </c>
      <c r="E144" s="274">
        <v>0</v>
      </c>
      <c r="F144" s="266" t="s">
        <v>241</v>
      </c>
      <c r="G144" s="270" t="s">
        <v>11</v>
      </c>
      <c r="H144" s="270" t="s">
        <v>973</v>
      </c>
      <c r="I144" s="244" t="s">
        <v>1965</v>
      </c>
      <c r="J144" s="237" t="s">
        <v>1964</v>
      </c>
      <c r="K144" s="5"/>
      <c r="L144" s="237" t="str">
        <f t="shared" si="4"/>
        <v>42133700026 03B</v>
      </c>
      <c r="M144" s="5" t="str">
        <f t="shared" si="5"/>
        <v>Slovenská lyžiarska asociáciaiBšportovec Matej Falat za 3. m. na SU</v>
      </c>
    </row>
    <row r="145" spans="1:13">
      <c r="A145" s="266" t="s">
        <v>52</v>
      </c>
      <c r="B145" s="268" t="s">
        <v>53</v>
      </c>
      <c r="C145" s="270" t="s">
        <v>1696</v>
      </c>
      <c r="D145" s="272">
        <v>500</v>
      </c>
      <c r="E145" s="274">
        <v>0</v>
      </c>
      <c r="F145" s="266" t="s">
        <v>241</v>
      </c>
      <c r="G145" s="270" t="s">
        <v>11</v>
      </c>
      <c r="H145" s="270" t="s">
        <v>973</v>
      </c>
      <c r="I145" s="244" t="s">
        <v>1965</v>
      </c>
      <c r="J145" s="237" t="s">
        <v>1964</v>
      </c>
      <c r="K145" s="5"/>
      <c r="L145" s="237" t="str">
        <f t="shared" si="4"/>
        <v>42133700026 03B</v>
      </c>
      <c r="M145" s="5" t="str">
        <f t="shared" si="5"/>
        <v>Slovenská lyžiarska asociáciaiBtréner Miroslav Majerčák: celoživotná práca s mládežou a životné jubileum - 80 r.</v>
      </c>
    </row>
    <row r="146" spans="1:13">
      <c r="A146" s="236" t="s">
        <v>54</v>
      </c>
      <c r="B146" s="268" t="s">
        <v>1073</v>
      </c>
      <c r="C146" s="239" t="s">
        <v>1151</v>
      </c>
      <c r="D146" s="242">
        <v>134052</v>
      </c>
      <c r="E146" s="243">
        <v>0</v>
      </c>
      <c r="F146" s="236" t="s">
        <v>233</v>
      </c>
      <c r="G146" s="239" t="s">
        <v>6</v>
      </c>
      <c r="H146" s="239" t="s">
        <v>973</v>
      </c>
      <c r="I146" s="244" t="s">
        <v>1966</v>
      </c>
      <c r="J146" s="237" t="s">
        <v>1967</v>
      </c>
      <c r="K146" s="5" t="s">
        <v>55</v>
      </c>
      <c r="L146" s="237" t="str">
        <f t="shared" si="4"/>
        <v>30813883026 02B</v>
      </c>
      <c r="M146" s="5" t="str">
        <f t="shared" si="5"/>
        <v>Slovenská motocyklová federáciaaBmotocyklový šport - bežné transfery</v>
      </c>
    </row>
    <row r="147" spans="1:13">
      <c r="A147" s="236" t="s">
        <v>1068</v>
      </c>
      <c r="B147" s="268" t="s">
        <v>1074</v>
      </c>
      <c r="C147" s="239" t="s">
        <v>1152</v>
      </c>
      <c r="D147" s="242">
        <v>5000</v>
      </c>
      <c r="E147" s="243">
        <v>0</v>
      </c>
      <c r="F147" s="236" t="s">
        <v>233</v>
      </c>
      <c r="G147" s="239" t="s">
        <v>6</v>
      </c>
      <c r="H147" s="239" t="s">
        <v>973</v>
      </c>
      <c r="I147" s="244" t="s">
        <v>1968</v>
      </c>
      <c r="J147" s="237" t="s">
        <v>1969</v>
      </c>
      <c r="K147" s="5" t="s">
        <v>226</v>
      </c>
      <c r="L147" s="237" t="str">
        <f t="shared" si="4"/>
        <v>34057587026 02B</v>
      </c>
      <c r="M147" s="5" t="str">
        <f t="shared" si="5"/>
        <v>Slovenská Muay - Thai asociáciaaBthajský box - bežné transfery</v>
      </c>
    </row>
    <row r="148" spans="1:13">
      <c r="A148" s="236" t="s">
        <v>56</v>
      </c>
      <c r="B148" s="268" t="s">
        <v>57</v>
      </c>
      <c r="C148" s="239" t="s">
        <v>1153</v>
      </c>
      <c r="D148" s="242">
        <v>2186315</v>
      </c>
      <c r="E148" s="243">
        <v>0</v>
      </c>
      <c r="F148" s="236" t="s">
        <v>233</v>
      </c>
      <c r="G148" s="239" t="s">
        <v>6</v>
      </c>
      <c r="H148" s="239" t="s">
        <v>973</v>
      </c>
      <c r="I148" s="244" t="s">
        <v>1970</v>
      </c>
      <c r="J148" s="237" t="s">
        <v>1971</v>
      </c>
      <c r="K148" s="5" t="s">
        <v>58</v>
      </c>
      <c r="L148" s="237" t="str">
        <f t="shared" si="4"/>
        <v>36068764026 02B</v>
      </c>
      <c r="M148" s="5" t="str">
        <f t="shared" si="5"/>
        <v>Slovenská plavecká federáciaaBplavecké športy - bežné transfery</v>
      </c>
    </row>
    <row r="149" spans="1:13">
      <c r="A149" s="236" t="s">
        <v>56</v>
      </c>
      <c r="B149" s="268" t="s">
        <v>57</v>
      </c>
      <c r="C149" s="239" t="s">
        <v>1207</v>
      </c>
      <c r="D149" s="242">
        <v>13000</v>
      </c>
      <c r="E149" s="243">
        <v>0</v>
      </c>
      <c r="F149" s="236" t="s">
        <v>233</v>
      </c>
      <c r="G149" s="239" t="s">
        <v>6</v>
      </c>
      <c r="H149" s="239" t="s">
        <v>974</v>
      </c>
      <c r="I149" s="244" t="s">
        <v>1970</v>
      </c>
      <c r="J149" s="237" t="s">
        <v>1971</v>
      </c>
      <c r="K149" s="5" t="s">
        <v>58</v>
      </c>
      <c r="L149" s="237" t="str">
        <f t="shared" si="4"/>
        <v>36068764026 02K</v>
      </c>
      <c r="M149" s="5" t="str">
        <f t="shared" si="5"/>
        <v>Slovenská plavecká federáciaaKplavecké športy - kapitálové transfery (kamerový systém pre tréningový proces a súťaže)</v>
      </c>
    </row>
    <row r="150" spans="1:13">
      <c r="A150" s="266" t="s">
        <v>56</v>
      </c>
      <c r="B150" s="268" t="s">
        <v>57</v>
      </c>
      <c r="C150" s="270" t="s">
        <v>1534</v>
      </c>
      <c r="D150" s="271">
        <v>28781</v>
      </c>
      <c r="E150" s="243">
        <v>0</v>
      </c>
      <c r="F150" s="266" t="s">
        <v>234</v>
      </c>
      <c r="G150" s="270" t="s">
        <v>11</v>
      </c>
      <c r="H150" s="270" t="s">
        <v>973</v>
      </c>
      <c r="I150" s="244" t="s">
        <v>1972</v>
      </c>
      <c r="J150" s="237" t="s">
        <v>1973</v>
      </c>
      <c r="K150" s="5"/>
      <c r="L150" s="237" t="str">
        <f t="shared" si="4"/>
        <v>36068764026 03B</v>
      </c>
      <c r="M150" s="5" t="str">
        <f t="shared" si="5"/>
        <v>Slovenská plavecká federáciabBRichard Nagy</v>
      </c>
    </row>
    <row r="151" spans="1:13">
      <c r="A151" s="266" t="s">
        <v>56</v>
      </c>
      <c r="B151" s="268" t="s">
        <v>57</v>
      </c>
      <c r="C151" s="270" t="s">
        <v>1535</v>
      </c>
      <c r="D151" s="271">
        <v>7195</v>
      </c>
      <c r="E151" s="243">
        <v>0</v>
      </c>
      <c r="F151" s="266" t="s">
        <v>234</v>
      </c>
      <c r="G151" s="270" t="s">
        <v>11</v>
      </c>
      <c r="H151" s="270" t="s">
        <v>973</v>
      </c>
      <c r="I151" s="244" t="s">
        <v>1972</v>
      </c>
      <c r="J151" s="237" t="s">
        <v>1973</v>
      </c>
      <c r="K151" s="5"/>
      <c r="L151" s="237" t="str">
        <f t="shared" si="4"/>
        <v>36068764026 03B</v>
      </c>
      <c r="M151" s="5" t="str">
        <f t="shared" si="5"/>
        <v>Slovenská plavecká federáciabBTomáš Púchly</v>
      </c>
    </row>
    <row r="152" spans="1:13">
      <c r="A152" s="236" t="s">
        <v>56</v>
      </c>
      <c r="B152" s="268" t="s">
        <v>57</v>
      </c>
      <c r="C152" s="270" t="s">
        <v>1628</v>
      </c>
      <c r="D152" s="272">
        <v>7500</v>
      </c>
      <c r="E152" s="243">
        <v>0</v>
      </c>
      <c r="F152" s="236" t="s">
        <v>238</v>
      </c>
      <c r="G152" s="239" t="s">
        <v>11</v>
      </c>
      <c r="H152" s="239" t="s">
        <v>973</v>
      </c>
      <c r="I152" s="244" t="s">
        <v>1974</v>
      </c>
      <c r="J152" s="237" t="s">
        <v>1973</v>
      </c>
      <c r="K152" s="5"/>
      <c r="L152" s="237" t="str">
        <f t="shared" si="4"/>
        <v>36068764026 03B</v>
      </c>
      <c r="M152" s="5" t="str">
        <f t="shared" si="5"/>
        <v>Slovenská plavecká federáciafBVeľká cena Slovenska 2018 v plávaní (TŠP), Bratislava Krytá plaváreň Pasienky, počet dní: 3</v>
      </c>
    </row>
    <row r="153" spans="1:13">
      <c r="A153" s="266" t="s">
        <v>56</v>
      </c>
      <c r="B153" s="268" t="s">
        <v>57</v>
      </c>
      <c r="C153" s="270" t="s">
        <v>1697</v>
      </c>
      <c r="D153" s="272">
        <v>500</v>
      </c>
      <c r="E153" s="274">
        <v>0</v>
      </c>
      <c r="F153" s="266" t="s">
        <v>241</v>
      </c>
      <c r="G153" s="270" t="s">
        <v>11</v>
      </c>
      <c r="H153" s="270" t="s">
        <v>973</v>
      </c>
      <c r="I153" s="244" t="s">
        <v>1975</v>
      </c>
      <c r="J153" s="237" t="s">
        <v>1973</v>
      </c>
      <c r="K153" s="5"/>
      <c r="L153" s="237" t="str">
        <f t="shared" si="4"/>
        <v>36068764026 03B</v>
      </c>
      <c r="M153" s="5" t="str">
        <f t="shared" si="5"/>
        <v>Slovenská plavecká federáciaiBtréner Juraj Skála: celoživotná práca s mládežou a životné jubileum - 70 r.</v>
      </c>
    </row>
    <row r="154" spans="1:13">
      <c r="A154" s="266" t="s">
        <v>56</v>
      </c>
      <c r="B154" s="268" t="s">
        <v>57</v>
      </c>
      <c r="C154" s="270" t="s">
        <v>1823</v>
      </c>
      <c r="D154" s="272">
        <v>20000</v>
      </c>
      <c r="E154" s="243">
        <v>0.33</v>
      </c>
      <c r="F154" s="266" t="s">
        <v>242</v>
      </c>
      <c r="G154" s="239" t="s">
        <v>13</v>
      </c>
      <c r="H154" s="239" t="s">
        <v>973</v>
      </c>
      <c r="I154" s="244" t="s">
        <v>1976</v>
      </c>
      <c r="J154" s="237" t="s">
        <v>1977</v>
      </c>
      <c r="K154" s="5"/>
      <c r="L154" s="237" t="str">
        <f t="shared" si="4"/>
        <v>36068764026 05B</v>
      </c>
      <c r="M154" s="5" t="str">
        <f t="shared" si="5"/>
        <v>Slovenská plavecká federáciajBSlovenský pohár žiakov 2018, SF: 33%</v>
      </c>
    </row>
    <row r="155" spans="1:13">
      <c r="A155" s="236" t="s">
        <v>59</v>
      </c>
      <c r="B155" s="268" t="s">
        <v>60</v>
      </c>
      <c r="C155" s="239" t="s">
        <v>1154</v>
      </c>
      <c r="D155" s="242">
        <v>20224</v>
      </c>
      <c r="E155" s="243">
        <v>0</v>
      </c>
      <c r="F155" s="236" t="s">
        <v>233</v>
      </c>
      <c r="G155" s="239" t="s">
        <v>6</v>
      </c>
      <c r="H155" s="239" t="s">
        <v>973</v>
      </c>
      <c r="I155" s="244" t="s">
        <v>1978</v>
      </c>
      <c r="J155" s="237" t="s">
        <v>1979</v>
      </c>
      <c r="K155" s="5" t="s">
        <v>211</v>
      </c>
      <c r="L155" s="237" t="str">
        <f t="shared" si="4"/>
        <v>30851459026 02B</v>
      </c>
      <c r="M155" s="5" t="str">
        <f t="shared" si="5"/>
        <v>Slovenská rugbyová úniaaBrugby - bežné transfery</v>
      </c>
    </row>
    <row r="156" spans="1:13">
      <c r="A156" s="236" t="s">
        <v>61</v>
      </c>
      <c r="B156" s="268" t="s">
        <v>62</v>
      </c>
      <c r="C156" s="239" t="s">
        <v>1155</v>
      </c>
      <c r="D156" s="242">
        <v>11000</v>
      </c>
      <c r="E156" s="243">
        <v>0</v>
      </c>
      <c r="F156" s="236" t="s">
        <v>233</v>
      </c>
      <c r="G156" s="239" t="s">
        <v>6</v>
      </c>
      <c r="H156" s="239" t="s">
        <v>973</v>
      </c>
      <c r="I156" s="244" t="s">
        <v>1980</v>
      </c>
      <c r="J156" s="237" t="s">
        <v>1981</v>
      </c>
      <c r="K156" s="5" t="s">
        <v>63</v>
      </c>
      <c r="L156" s="237" t="str">
        <f t="shared" si="4"/>
        <v>37998919026 02B</v>
      </c>
      <c r="M156" s="5" t="str">
        <f t="shared" si="5"/>
        <v>Slovenská skialpinistická asociáciaaBskialpinizmus - bežné transfery</v>
      </c>
    </row>
    <row r="157" spans="1:13">
      <c r="A157" s="236" t="s">
        <v>64</v>
      </c>
      <c r="B157" s="268" t="s">
        <v>65</v>
      </c>
      <c r="C157" s="239" t="s">
        <v>1156</v>
      </c>
      <c r="D157" s="242">
        <v>51932</v>
      </c>
      <c r="E157" s="243">
        <v>0</v>
      </c>
      <c r="F157" s="236" t="s">
        <v>233</v>
      </c>
      <c r="G157" s="239" t="s">
        <v>6</v>
      </c>
      <c r="H157" s="239" t="s">
        <v>973</v>
      </c>
      <c r="I157" s="244" t="s">
        <v>1982</v>
      </c>
      <c r="J157" s="237" t="s">
        <v>1983</v>
      </c>
      <c r="K157" s="5" t="s">
        <v>219</v>
      </c>
      <c r="L157" s="237" t="str">
        <f t="shared" si="4"/>
        <v>17316723026 02B</v>
      </c>
      <c r="M157" s="5" t="str">
        <f t="shared" si="5"/>
        <v>Slovenská softballová asociáciaaBsoftbal - bežné transfery</v>
      </c>
    </row>
    <row r="158" spans="1:13">
      <c r="A158" s="236" t="s">
        <v>66</v>
      </c>
      <c r="B158" s="268" t="s">
        <v>67</v>
      </c>
      <c r="C158" s="239" t="s">
        <v>1157</v>
      </c>
      <c r="D158" s="242">
        <v>16344</v>
      </c>
      <c r="E158" s="243">
        <v>0</v>
      </c>
      <c r="F158" s="236" t="s">
        <v>233</v>
      </c>
      <c r="G158" s="239" t="s">
        <v>6</v>
      </c>
      <c r="H158" s="239" t="s">
        <v>973</v>
      </c>
      <c r="I158" s="244" t="s">
        <v>1984</v>
      </c>
      <c r="J158" s="237" t="s">
        <v>1985</v>
      </c>
      <c r="K158" s="5" t="s">
        <v>220</v>
      </c>
      <c r="L158" s="237" t="str">
        <f t="shared" si="4"/>
        <v>30807018026 02B</v>
      </c>
      <c r="M158" s="5" t="str">
        <f t="shared" si="5"/>
        <v>Slovenská squashová asociáciaaBsquash - bežné transfery</v>
      </c>
    </row>
    <row r="159" spans="1:13">
      <c r="A159" s="236" t="s">
        <v>66</v>
      </c>
      <c r="B159" s="268" t="s">
        <v>67</v>
      </c>
      <c r="C159" s="239" t="s">
        <v>1629</v>
      </c>
      <c r="D159" s="242">
        <v>11700</v>
      </c>
      <c r="E159" s="243">
        <v>0</v>
      </c>
      <c r="F159" s="236" t="s">
        <v>238</v>
      </c>
      <c r="G159" s="239" t="s">
        <v>11</v>
      </c>
      <c r="H159" s="239" t="s">
        <v>973</v>
      </c>
      <c r="I159" s="244" t="s">
        <v>1986</v>
      </c>
      <c r="J159" s="237" t="s">
        <v>1987</v>
      </c>
      <c r="K159" s="5"/>
      <c r="L159" s="237" t="str">
        <f t="shared" si="4"/>
        <v>30807018026 03B</v>
      </c>
      <c r="M159" s="5" t="str">
        <f t="shared" si="5"/>
        <v>Slovenská squashová asociáciafBPSA IMET OPEN (TŠP), Bratislava, Bory Mall + IMET Squash centrum, počet dní: 6</v>
      </c>
    </row>
    <row r="160" spans="1:13">
      <c r="A160" s="236" t="s">
        <v>68</v>
      </c>
      <c r="B160" s="268" t="s">
        <v>69</v>
      </c>
      <c r="C160" s="239" t="s">
        <v>1158</v>
      </c>
      <c r="D160" s="242">
        <v>187775</v>
      </c>
      <c r="E160" s="243">
        <v>0</v>
      </c>
      <c r="F160" s="236" t="s">
        <v>233</v>
      </c>
      <c r="G160" s="239" t="s">
        <v>6</v>
      </c>
      <c r="H160" s="239" t="s">
        <v>973</v>
      </c>
      <c r="I160" s="244" t="s">
        <v>1988</v>
      </c>
      <c r="J160" s="237" t="s">
        <v>1989</v>
      </c>
      <c r="K160" s="5" t="s">
        <v>70</v>
      </c>
      <c r="L160" s="237" t="str">
        <f t="shared" si="4"/>
        <v>31745466026 02B</v>
      </c>
      <c r="M160" s="5" t="str">
        <f t="shared" si="5"/>
        <v>Slovenská triatlonová úniaaBtriatlon - bežné transfery</v>
      </c>
    </row>
    <row r="161" spans="1:13">
      <c r="A161" s="236" t="s">
        <v>68</v>
      </c>
      <c r="B161" s="268" t="s">
        <v>69</v>
      </c>
      <c r="C161" s="239" t="s">
        <v>1630</v>
      </c>
      <c r="D161" s="242">
        <v>40000</v>
      </c>
      <c r="E161" s="243">
        <v>0</v>
      </c>
      <c r="F161" s="236" t="s">
        <v>238</v>
      </c>
      <c r="G161" s="239" t="s">
        <v>11</v>
      </c>
      <c r="H161" s="239" t="s">
        <v>973</v>
      </c>
      <c r="I161" s="244" t="s">
        <v>1990</v>
      </c>
      <c r="J161" s="237" t="s">
        <v>1991</v>
      </c>
      <c r="K161" s="5"/>
      <c r="L161" s="237" t="str">
        <f t="shared" si="4"/>
        <v>31745466026 03B</v>
      </c>
      <c r="M161" s="5" t="str">
        <f t="shared" si="5"/>
        <v>Slovenská triatlonová úniafBThe Championship 2018 (MS-A), Šamorín, počet dní: 3</v>
      </c>
    </row>
    <row r="162" spans="1:13">
      <c r="A162" s="266" t="s">
        <v>68</v>
      </c>
      <c r="B162" s="268" t="s">
        <v>69</v>
      </c>
      <c r="C162" s="270" t="s">
        <v>1698</v>
      </c>
      <c r="D162" s="272">
        <v>200</v>
      </c>
      <c r="E162" s="274">
        <v>0</v>
      </c>
      <c r="F162" s="266" t="s">
        <v>241</v>
      </c>
      <c r="G162" s="270" t="s">
        <v>11</v>
      </c>
      <c r="H162" s="270" t="s">
        <v>973</v>
      </c>
      <c r="I162" s="244" t="s">
        <v>1992</v>
      </c>
      <c r="J162" s="237" t="s">
        <v>1991</v>
      </c>
      <c r="K162" s="5"/>
      <c r="L162" s="237" t="str">
        <f t="shared" si="4"/>
        <v>31745466026 03B</v>
      </c>
      <c r="M162" s="5" t="str">
        <f t="shared" si="5"/>
        <v>Slovenská triatlonová úniaiBšportovec Kristína Jesenská za 1. m. na MEJ</v>
      </c>
    </row>
    <row r="163" spans="1:13">
      <c r="A163" s="266" t="s">
        <v>68</v>
      </c>
      <c r="B163" s="268" t="s">
        <v>69</v>
      </c>
      <c r="C163" s="270" t="s">
        <v>1699</v>
      </c>
      <c r="D163" s="272">
        <v>500</v>
      </c>
      <c r="E163" s="274">
        <v>0</v>
      </c>
      <c r="F163" s="266" t="s">
        <v>241</v>
      </c>
      <c r="G163" s="270" t="s">
        <v>11</v>
      </c>
      <c r="H163" s="270" t="s">
        <v>973</v>
      </c>
      <c r="I163" s="244" t="s">
        <v>1992</v>
      </c>
      <c r="J163" s="237" t="s">
        <v>1991</v>
      </c>
      <c r="K163" s="5"/>
      <c r="L163" s="237" t="str">
        <f t="shared" si="4"/>
        <v>31745466026 03B</v>
      </c>
      <c r="M163" s="5" t="str">
        <f t="shared" si="5"/>
        <v>Slovenská triatlonová úniaiBšportovec Kristína Néč-Lapinová za 3. m. na ME</v>
      </c>
    </row>
    <row r="164" spans="1:13">
      <c r="A164" s="266" t="s">
        <v>68</v>
      </c>
      <c r="B164" s="268" t="s">
        <v>69</v>
      </c>
      <c r="C164" s="270" t="s">
        <v>1700</v>
      </c>
      <c r="D164" s="272">
        <v>100</v>
      </c>
      <c r="E164" s="274">
        <v>0</v>
      </c>
      <c r="F164" s="266" t="s">
        <v>241</v>
      </c>
      <c r="G164" s="270" t="s">
        <v>11</v>
      </c>
      <c r="H164" s="270" t="s">
        <v>973</v>
      </c>
      <c r="I164" s="244" t="s">
        <v>1992</v>
      </c>
      <c r="J164" s="237" t="s">
        <v>1991</v>
      </c>
      <c r="K164" s="5"/>
      <c r="L164" s="237" t="str">
        <f t="shared" si="4"/>
        <v>31745466026 03B</v>
      </c>
      <c r="M164" s="5" t="str">
        <f t="shared" si="5"/>
        <v>Slovenská triatlonová úniaiBšportovec Lýdia Drahovská za 3. m. na MEJ</v>
      </c>
    </row>
    <row r="165" spans="1:13">
      <c r="A165" s="266" t="s">
        <v>68</v>
      </c>
      <c r="B165" s="268" t="s">
        <v>69</v>
      </c>
      <c r="C165" s="270" t="s">
        <v>1701</v>
      </c>
      <c r="D165" s="272">
        <v>1000</v>
      </c>
      <c r="E165" s="274">
        <v>0</v>
      </c>
      <c r="F165" s="266" t="s">
        <v>241</v>
      </c>
      <c r="G165" s="270" t="s">
        <v>11</v>
      </c>
      <c r="H165" s="270" t="s">
        <v>973</v>
      </c>
      <c r="I165" s="244" t="s">
        <v>1992</v>
      </c>
      <c r="J165" s="237" t="s">
        <v>1991</v>
      </c>
      <c r="K165" s="5"/>
      <c r="L165" s="237" t="str">
        <f t="shared" si="4"/>
        <v>31745466026 03B</v>
      </c>
      <c r="M165" s="5" t="str">
        <f t="shared" si="5"/>
        <v>Slovenská triatlonová úniaiBšportovec Richard Varga za 1. m. na ME</v>
      </c>
    </row>
    <row r="166" spans="1:13">
      <c r="A166" s="266" t="s">
        <v>68</v>
      </c>
      <c r="B166" s="268" t="s">
        <v>69</v>
      </c>
      <c r="C166" s="270" t="s">
        <v>1702</v>
      </c>
      <c r="D166" s="272">
        <v>750</v>
      </c>
      <c r="E166" s="274">
        <v>0</v>
      </c>
      <c r="F166" s="266" t="s">
        <v>241</v>
      </c>
      <c r="G166" s="270" t="s">
        <v>11</v>
      </c>
      <c r="H166" s="270" t="s">
        <v>973</v>
      </c>
      <c r="I166" s="244" t="s">
        <v>1992</v>
      </c>
      <c r="J166" s="237" t="s">
        <v>1991</v>
      </c>
      <c r="K166" s="5"/>
      <c r="L166" s="237" t="str">
        <f t="shared" si="4"/>
        <v>31745466026 03B</v>
      </c>
      <c r="M166" s="5" t="str">
        <f t="shared" si="5"/>
        <v>Slovenská triatlonová úniaiBšportovec Romana Gajdošová za 2. m. na ME</v>
      </c>
    </row>
    <row r="167" spans="1:13">
      <c r="A167" s="266" t="s">
        <v>68</v>
      </c>
      <c r="B167" s="268" t="s">
        <v>69</v>
      </c>
      <c r="C167" s="270" t="s">
        <v>1703</v>
      </c>
      <c r="D167" s="272">
        <v>330</v>
      </c>
      <c r="E167" s="274">
        <v>0</v>
      </c>
      <c r="F167" s="266" t="s">
        <v>241</v>
      </c>
      <c r="G167" s="270" t="s">
        <v>11</v>
      </c>
      <c r="H167" s="270" t="s">
        <v>973</v>
      </c>
      <c r="I167" s="244" t="s">
        <v>1992</v>
      </c>
      <c r="J167" s="237" t="s">
        <v>1991</v>
      </c>
      <c r="K167" s="5"/>
      <c r="L167" s="237" t="str">
        <f t="shared" si="4"/>
        <v>31745466026 03B</v>
      </c>
      <c r="M167" s="5" t="str">
        <f t="shared" si="5"/>
        <v>Slovenská triatlonová úniaiBtréner Gregor Fotul: 1 x 1. m. MEUmax. - Romana Gajdošová (akvatlon)</v>
      </c>
    </row>
    <row r="168" spans="1:13">
      <c r="A168" s="266" t="s">
        <v>68</v>
      </c>
      <c r="B168" s="268" t="s">
        <v>69</v>
      </c>
      <c r="C168" s="270" t="s">
        <v>1704</v>
      </c>
      <c r="D168" s="272">
        <v>330</v>
      </c>
      <c r="E168" s="274">
        <v>0</v>
      </c>
      <c r="F168" s="266" t="s">
        <v>241</v>
      </c>
      <c r="G168" s="270" t="s">
        <v>11</v>
      </c>
      <c r="H168" s="270" t="s">
        <v>973</v>
      </c>
      <c r="I168" s="244" t="s">
        <v>1992</v>
      </c>
      <c r="J168" s="237" t="s">
        <v>1991</v>
      </c>
      <c r="K168" s="5"/>
      <c r="L168" s="237" t="str">
        <f t="shared" si="4"/>
        <v>31745466026 03B</v>
      </c>
      <c r="M168" s="5" t="str">
        <f t="shared" si="5"/>
        <v>Slovenská triatlonová úniaiBtréner Jozef Drahovský: 1 x 3. m. MEJ - Lýdia Drahovská (zimný triatlon)</v>
      </c>
    </row>
    <row r="169" spans="1:13">
      <c r="A169" s="266" t="s">
        <v>68</v>
      </c>
      <c r="B169" s="268" t="s">
        <v>69</v>
      </c>
      <c r="C169" s="270" t="s">
        <v>1705</v>
      </c>
      <c r="D169" s="272">
        <v>330</v>
      </c>
      <c r="E169" s="274">
        <v>0</v>
      </c>
      <c r="F169" s="266" t="s">
        <v>241</v>
      </c>
      <c r="G169" s="270" t="s">
        <v>11</v>
      </c>
      <c r="H169" s="270" t="s">
        <v>973</v>
      </c>
      <c r="I169" s="244" t="s">
        <v>1992</v>
      </c>
      <c r="J169" s="237" t="s">
        <v>1991</v>
      </c>
      <c r="K169" s="5"/>
      <c r="L169" s="237" t="str">
        <f t="shared" si="4"/>
        <v>31745466026 03B</v>
      </c>
      <c r="M169" s="5" t="str">
        <f t="shared" si="5"/>
        <v>Slovenská triatlonová úniaiBtréner Pavel Slouka: 1 x 1. m. MEJ - Kristína Jesenská (akvatlon)</v>
      </c>
    </row>
    <row r="170" spans="1:13">
      <c r="A170" s="236" t="s">
        <v>71</v>
      </c>
      <c r="B170" s="268" t="s">
        <v>72</v>
      </c>
      <c r="C170" s="239" t="s">
        <v>1159</v>
      </c>
      <c r="D170" s="242">
        <v>1744797</v>
      </c>
      <c r="E170" s="243">
        <v>0</v>
      </c>
      <c r="F170" s="236" t="s">
        <v>233</v>
      </c>
      <c r="G170" s="239" t="s">
        <v>6</v>
      </c>
      <c r="H170" s="239" t="s">
        <v>973</v>
      </c>
      <c r="I170" s="244" t="s">
        <v>1993</v>
      </c>
      <c r="J170" s="237" t="s">
        <v>1994</v>
      </c>
      <c r="K170" s="5" t="s">
        <v>73</v>
      </c>
      <c r="L170" s="237" t="str">
        <f t="shared" si="4"/>
        <v>00688819026 02B</v>
      </c>
      <c r="M170" s="5" t="str">
        <f t="shared" si="5"/>
        <v>Slovenská volejbalová federáciaaBvolejbal - bežné transfery</v>
      </c>
    </row>
    <row r="171" spans="1:13">
      <c r="A171" s="236" t="s">
        <v>71</v>
      </c>
      <c r="B171" s="268" t="s">
        <v>72</v>
      </c>
      <c r="C171" s="239" t="s">
        <v>1208</v>
      </c>
      <c r="D171" s="242">
        <v>48000</v>
      </c>
      <c r="E171" s="243">
        <v>0</v>
      </c>
      <c r="F171" s="236" t="s">
        <v>233</v>
      </c>
      <c r="G171" s="239" t="s">
        <v>6</v>
      </c>
      <c r="H171" s="239" t="s">
        <v>974</v>
      </c>
      <c r="I171" s="244" t="s">
        <v>1993</v>
      </c>
      <c r="J171" s="237" t="s">
        <v>1994</v>
      </c>
      <c r="K171" s="5" t="s">
        <v>73</v>
      </c>
      <c r="L171" s="237" t="str">
        <f t="shared" si="4"/>
        <v>00688819026 02K</v>
      </c>
      <c r="M171" s="5" t="str">
        <f t="shared" si="5"/>
        <v>Slovenská volejbalová federáciaaKvolejbal - kapitálové transfery (mikrobus, volejbalové športové náradie, fyziorepeutický prístroj)</v>
      </c>
    </row>
    <row r="172" spans="1:13">
      <c r="A172" s="236" t="s">
        <v>71</v>
      </c>
      <c r="B172" s="268" t="s">
        <v>72</v>
      </c>
      <c r="C172" s="239" t="s">
        <v>1631</v>
      </c>
      <c r="D172" s="242">
        <v>51000</v>
      </c>
      <c r="E172" s="243">
        <v>0</v>
      </c>
      <c r="F172" s="236" t="s">
        <v>238</v>
      </c>
      <c r="G172" s="239" t="s">
        <v>11</v>
      </c>
      <c r="H172" s="239" t="s">
        <v>973</v>
      </c>
      <c r="I172" s="244" t="s">
        <v>1995</v>
      </c>
      <c r="J172" s="237" t="s">
        <v>1996</v>
      </c>
      <c r="K172" s="5"/>
      <c r="L172" s="237" t="str">
        <f t="shared" si="4"/>
        <v>00688819026 03B</v>
      </c>
      <c r="M172" s="5" t="str">
        <f t="shared" si="5"/>
        <v>Slovenská volejbalová federáciafBMajstrovstvá Európy muži U18 (MEJ-A), Púchov, počet dní: 9</v>
      </c>
    </row>
    <row r="173" spans="1:13">
      <c r="A173" s="266" t="s">
        <v>71</v>
      </c>
      <c r="B173" s="268" t="s">
        <v>72</v>
      </c>
      <c r="C173" s="270" t="s">
        <v>1706</v>
      </c>
      <c r="D173" s="272">
        <v>500</v>
      </c>
      <c r="E173" s="274">
        <v>0</v>
      </c>
      <c r="F173" s="266" t="s">
        <v>241</v>
      </c>
      <c r="G173" s="270" t="s">
        <v>11</v>
      </c>
      <c r="H173" s="270" t="s">
        <v>973</v>
      </c>
      <c r="I173" s="244" t="s">
        <v>1997</v>
      </c>
      <c r="J173" s="237" t="s">
        <v>1996</v>
      </c>
      <c r="K173" s="5"/>
      <c r="L173" s="237" t="str">
        <f t="shared" si="4"/>
        <v>00688819026 03B</v>
      </c>
      <c r="M173" s="5" t="str">
        <f t="shared" si="5"/>
        <v>Slovenská volejbalová federáciaiBtrénerka Zuzana Ružičková: celoživotná práca s mládežou a životné jubileum - 70 r.</v>
      </c>
    </row>
    <row r="174" spans="1:13">
      <c r="A174" s="266" t="s">
        <v>71</v>
      </c>
      <c r="B174" s="268" t="s">
        <v>72</v>
      </c>
      <c r="C174" s="270" t="s">
        <v>1824</v>
      </c>
      <c r="D174" s="272">
        <v>30000</v>
      </c>
      <c r="E174" s="243">
        <v>7.0000000000000007E-2</v>
      </c>
      <c r="F174" s="266" t="s">
        <v>242</v>
      </c>
      <c r="G174" s="239" t="s">
        <v>13</v>
      </c>
      <c r="H174" s="239" t="s">
        <v>973</v>
      </c>
      <c r="I174" s="244" t="s">
        <v>1998</v>
      </c>
      <c r="J174" s="237" t="s">
        <v>1999</v>
      </c>
      <c r="K174" s="5"/>
      <c r="L174" s="237" t="str">
        <f t="shared" si="4"/>
        <v>00688819026 05B</v>
      </c>
      <c r="M174" s="5" t="str">
        <f t="shared" si="5"/>
        <v>Slovenská volejbalová federáciajBMINICOOLVOLLEY, SF: 7%</v>
      </c>
    </row>
    <row r="175" spans="1:13">
      <c r="A175" s="236" t="s">
        <v>74</v>
      </c>
      <c r="B175" s="268" t="s">
        <v>75</v>
      </c>
      <c r="C175" s="239" t="s">
        <v>1160</v>
      </c>
      <c r="D175" s="242">
        <v>2187127</v>
      </c>
      <c r="E175" s="243">
        <v>0</v>
      </c>
      <c r="F175" s="236" t="s">
        <v>233</v>
      </c>
      <c r="G175" s="239" t="s">
        <v>6</v>
      </c>
      <c r="H175" s="239" t="s">
        <v>973</v>
      </c>
      <c r="I175" s="244" t="s">
        <v>2000</v>
      </c>
      <c r="J175" s="237" t="s">
        <v>2001</v>
      </c>
      <c r="K175" s="5" t="s">
        <v>8</v>
      </c>
      <c r="L175" s="237" t="str">
        <f t="shared" si="4"/>
        <v>36063835026 02B</v>
      </c>
      <c r="M175" s="5" t="str">
        <f t="shared" si="5"/>
        <v>Slovenský atletický zväzaBatletika - bežné transfery</v>
      </c>
    </row>
    <row r="176" spans="1:13">
      <c r="A176" s="236" t="s">
        <v>74</v>
      </c>
      <c r="B176" s="268" t="s">
        <v>75</v>
      </c>
      <c r="C176" s="239" t="s">
        <v>1209</v>
      </c>
      <c r="D176" s="242">
        <v>100000</v>
      </c>
      <c r="E176" s="243">
        <v>0</v>
      </c>
      <c r="F176" s="236" t="s">
        <v>233</v>
      </c>
      <c r="G176" s="239" t="s">
        <v>6</v>
      </c>
      <c r="H176" s="239" t="s">
        <v>974</v>
      </c>
      <c r="I176" s="244" t="s">
        <v>2000</v>
      </c>
      <c r="J176" s="237" t="s">
        <v>2001</v>
      </c>
      <c r="K176" s="5" t="s">
        <v>8</v>
      </c>
      <c r="L176" s="237" t="str">
        <f t="shared" si="4"/>
        <v>36063835026 02K</v>
      </c>
      <c r="M176" s="5" t="str">
        <f t="shared" si="5"/>
        <v>Slovenský atletický zväzaKatletika - kapitálové transfery (atletické športové náradie a náčinie)</v>
      </c>
    </row>
    <row r="177" spans="1:13">
      <c r="A177" s="266" t="s">
        <v>74</v>
      </c>
      <c r="B177" s="268" t="s">
        <v>75</v>
      </c>
      <c r="C177" s="270" t="s">
        <v>1536</v>
      </c>
      <c r="D177" s="272">
        <v>14390</v>
      </c>
      <c r="E177" s="243">
        <v>0</v>
      </c>
      <c r="F177" s="266" t="s">
        <v>234</v>
      </c>
      <c r="G177" s="270" t="s">
        <v>11</v>
      </c>
      <c r="H177" s="270" t="s">
        <v>973</v>
      </c>
      <c r="I177" s="244" t="s">
        <v>2002</v>
      </c>
      <c r="J177" s="237" t="s">
        <v>2003</v>
      </c>
      <c r="K177" s="5"/>
      <c r="L177" s="237" t="str">
        <f t="shared" si="4"/>
        <v>36063835026 03B</v>
      </c>
      <c r="M177" s="5" t="str">
        <f t="shared" si="5"/>
        <v>Slovenský atletický zväzbBGabriela Gajanová</v>
      </c>
    </row>
    <row r="178" spans="1:13">
      <c r="A178" s="266" t="s">
        <v>74</v>
      </c>
      <c r="B178" s="268" t="s">
        <v>75</v>
      </c>
      <c r="C178" s="270" t="s">
        <v>1537</v>
      </c>
      <c r="D178" s="272">
        <v>21586</v>
      </c>
      <c r="E178" s="243">
        <v>0</v>
      </c>
      <c r="F178" s="266" t="s">
        <v>234</v>
      </c>
      <c r="G178" s="270" t="s">
        <v>11</v>
      </c>
      <c r="H178" s="270" t="s">
        <v>973</v>
      </c>
      <c r="I178" s="244" t="s">
        <v>2002</v>
      </c>
      <c r="J178" s="237" t="s">
        <v>2003</v>
      </c>
      <c r="K178" s="5"/>
      <c r="L178" s="237" t="str">
        <f t="shared" si="4"/>
        <v>36063835026 03B</v>
      </c>
      <c r="M178" s="5" t="str">
        <f t="shared" si="5"/>
        <v>Slovenský atletický zväzbBJán Volko</v>
      </c>
    </row>
    <row r="179" spans="1:13">
      <c r="A179" s="266" t="s">
        <v>74</v>
      </c>
      <c r="B179" s="268" t="s">
        <v>75</v>
      </c>
      <c r="C179" s="270" t="s">
        <v>1538</v>
      </c>
      <c r="D179" s="272">
        <v>43171</v>
      </c>
      <c r="E179" s="243">
        <v>0</v>
      </c>
      <c r="F179" s="266" t="s">
        <v>234</v>
      </c>
      <c r="G179" s="270" t="s">
        <v>11</v>
      </c>
      <c r="H179" s="270" t="s">
        <v>973</v>
      </c>
      <c r="I179" s="244" t="s">
        <v>2002</v>
      </c>
      <c r="J179" s="237" t="s">
        <v>2003</v>
      </c>
      <c r="K179" s="5"/>
      <c r="L179" s="237" t="str">
        <f t="shared" si="4"/>
        <v>36063835026 03B</v>
      </c>
      <c r="M179" s="5" t="str">
        <f t="shared" si="5"/>
        <v>Slovenský atletický zväzbBMarcel Lomnický</v>
      </c>
    </row>
    <row r="180" spans="1:13">
      <c r="A180" s="266" t="s">
        <v>74</v>
      </c>
      <c r="B180" s="268" t="s">
        <v>75</v>
      </c>
      <c r="C180" s="270" t="s">
        <v>1539</v>
      </c>
      <c r="D180" s="272">
        <v>7195</v>
      </c>
      <c r="E180" s="243">
        <v>0</v>
      </c>
      <c r="F180" s="266" t="s">
        <v>234</v>
      </c>
      <c r="G180" s="270" t="s">
        <v>11</v>
      </c>
      <c r="H180" s="270" t="s">
        <v>973</v>
      </c>
      <c r="I180" s="244" t="s">
        <v>2002</v>
      </c>
      <c r="J180" s="237" t="s">
        <v>2003</v>
      </c>
      <c r="K180" s="5"/>
      <c r="L180" s="237" t="str">
        <f t="shared" si="4"/>
        <v>36063835026 03B</v>
      </c>
      <c r="M180" s="5" t="str">
        <f t="shared" si="5"/>
        <v>Slovenský atletický zväzbBMartin Kučera</v>
      </c>
    </row>
    <row r="181" spans="1:13">
      <c r="A181" s="266" t="s">
        <v>74</v>
      </c>
      <c r="B181" s="268" t="s">
        <v>75</v>
      </c>
      <c r="C181" s="270" t="s">
        <v>1540</v>
      </c>
      <c r="D181" s="272">
        <v>7195</v>
      </c>
      <c r="E181" s="243">
        <v>0</v>
      </c>
      <c r="F181" s="266" t="s">
        <v>234</v>
      </c>
      <c r="G181" s="270" t="s">
        <v>11</v>
      </c>
      <c r="H181" s="270" t="s">
        <v>973</v>
      </c>
      <c r="I181" s="244" t="s">
        <v>2002</v>
      </c>
      <c r="J181" s="237" t="s">
        <v>2003</v>
      </c>
      <c r="K181" s="5"/>
      <c r="L181" s="237" t="str">
        <f t="shared" si="4"/>
        <v>36063835026 03B</v>
      </c>
      <c r="M181" s="5" t="str">
        <f t="shared" si="5"/>
        <v>Slovenský atletický zväzbBMartina Hrašnová</v>
      </c>
    </row>
    <row r="182" spans="1:13">
      <c r="A182" s="266" t="s">
        <v>74</v>
      </c>
      <c r="B182" s="268" t="s">
        <v>75</v>
      </c>
      <c r="C182" s="270" t="s">
        <v>1541</v>
      </c>
      <c r="D182" s="272">
        <v>71951</v>
      </c>
      <c r="E182" s="243">
        <v>0</v>
      </c>
      <c r="F182" s="266" t="s">
        <v>234</v>
      </c>
      <c r="G182" s="270" t="s">
        <v>11</v>
      </c>
      <c r="H182" s="270" t="s">
        <v>973</v>
      </c>
      <c r="I182" s="244" t="s">
        <v>2002</v>
      </c>
      <c r="J182" s="237" t="s">
        <v>2003</v>
      </c>
      <c r="K182" s="5"/>
      <c r="L182" s="237" t="str">
        <f t="shared" si="4"/>
        <v>36063835026 03B</v>
      </c>
      <c r="M182" s="5" t="str">
        <f t="shared" si="5"/>
        <v>Slovenský atletický zväzbBMatej Tóth</v>
      </c>
    </row>
    <row r="183" spans="1:13">
      <c r="A183" s="266" t="s">
        <v>74</v>
      </c>
      <c r="B183" s="268" t="s">
        <v>75</v>
      </c>
      <c r="C183" s="270" t="s">
        <v>1542</v>
      </c>
      <c r="D183" s="272">
        <v>14390</v>
      </c>
      <c r="E183" s="243">
        <v>0</v>
      </c>
      <c r="F183" s="266" t="s">
        <v>234</v>
      </c>
      <c r="G183" s="270" t="s">
        <v>11</v>
      </c>
      <c r="H183" s="270" t="s">
        <v>973</v>
      </c>
      <c r="I183" s="244" t="s">
        <v>2002</v>
      </c>
      <c r="J183" s="237" t="s">
        <v>2003</v>
      </c>
      <c r="K183" s="5"/>
      <c r="L183" s="237" t="str">
        <f t="shared" si="4"/>
        <v>36063835026 03B</v>
      </c>
      <c r="M183" s="5" t="str">
        <f t="shared" si="5"/>
        <v>Slovenský atletický zväzbBMatúš Bubeník</v>
      </c>
    </row>
    <row r="184" spans="1:13">
      <c r="A184" s="266" t="s">
        <v>74</v>
      </c>
      <c r="B184" s="268" t="s">
        <v>75</v>
      </c>
      <c r="C184" s="270" t="s">
        <v>1543</v>
      </c>
      <c r="D184" s="272">
        <v>14390</v>
      </c>
      <c r="E184" s="243">
        <v>0</v>
      </c>
      <c r="F184" s="266" t="s">
        <v>234</v>
      </c>
      <c r="G184" s="270" t="s">
        <v>11</v>
      </c>
      <c r="H184" s="270" t="s">
        <v>973</v>
      </c>
      <c r="I184" s="244" t="s">
        <v>2002</v>
      </c>
      <c r="J184" s="237" t="s">
        <v>2003</v>
      </c>
      <c r="K184" s="5"/>
      <c r="L184" s="237" t="str">
        <f t="shared" si="4"/>
        <v>36063835026 03B</v>
      </c>
      <c r="M184" s="5" t="str">
        <f t="shared" si="5"/>
        <v>Slovenský atletický zväzbBMichaela Pešková</v>
      </c>
    </row>
    <row r="185" spans="1:13">
      <c r="A185" s="266" t="s">
        <v>74</v>
      </c>
      <c r="B185" s="268" t="s">
        <v>75</v>
      </c>
      <c r="C185" s="270" t="s">
        <v>1544</v>
      </c>
      <c r="D185" s="272">
        <v>7195</v>
      </c>
      <c r="E185" s="243">
        <v>0</v>
      </c>
      <c r="F185" s="266" t="s">
        <v>234</v>
      </c>
      <c r="G185" s="270" t="s">
        <v>11</v>
      </c>
      <c r="H185" s="270" t="s">
        <v>973</v>
      </c>
      <c r="I185" s="244" t="s">
        <v>2002</v>
      </c>
      <c r="J185" s="237" t="s">
        <v>2003</v>
      </c>
      <c r="K185" s="5"/>
      <c r="L185" s="237" t="str">
        <f t="shared" si="4"/>
        <v>36063835026 03B</v>
      </c>
      <c r="M185" s="5" t="str">
        <f t="shared" si="5"/>
        <v>Slovenský atletický zväzbBTomáš Veszelka</v>
      </c>
    </row>
    <row r="186" spans="1:13">
      <c r="A186" s="236" t="s">
        <v>74</v>
      </c>
      <c r="B186" s="268" t="s">
        <v>75</v>
      </c>
      <c r="C186" s="239" t="s">
        <v>1632</v>
      </c>
      <c r="D186" s="242">
        <v>40000</v>
      </c>
      <c r="E186" s="243">
        <v>0</v>
      </c>
      <c r="F186" s="236" t="s">
        <v>238</v>
      </c>
      <c r="G186" s="239" t="s">
        <v>11</v>
      </c>
      <c r="H186" s="239" t="s">
        <v>973</v>
      </c>
      <c r="I186" s="244" t="s">
        <v>2004</v>
      </c>
      <c r="J186" s="237" t="s">
        <v>2003</v>
      </c>
      <c r="K186" s="5"/>
      <c r="L186" s="237" t="str">
        <f t="shared" si="4"/>
        <v>36063835026 03B</v>
      </c>
      <c r="M186" s="5" t="str">
        <f t="shared" si="5"/>
        <v>Slovenský atletický zväzfBMíting P-T-S (TŠP), Šamorín, počet dní: 1</v>
      </c>
    </row>
    <row r="187" spans="1:13">
      <c r="A187" s="266" t="s">
        <v>74</v>
      </c>
      <c r="B187" s="268" t="s">
        <v>75</v>
      </c>
      <c r="C187" s="270" t="s">
        <v>1645</v>
      </c>
      <c r="D187" s="272">
        <v>15750</v>
      </c>
      <c r="E187" s="274">
        <v>0.05</v>
      </c>
      <c r="F187" s="276" t="s">
        <v>239</v>
      </c>
      <c r="G187" s="239" t="s">
        <v>7</v>
      </c>
      <c r="H187" s="270" t="s">
        <v>973</v>
      </c>
      <c r="I187" s="244" t="s">
        <v>2005</v>
      </c>
      <c r="J187" s="237" t="s">
        <v>2006</v>
      </c>
      <c r="K187" s="5"/>
      <c r="L187" s="237" t="str">
        <f t="shared" si="4"/>
        <v>36063835026 01B</v>
      </c>
      <c r="M187" s="5" t="str">
        <f t="shared" si="5"/>
        <v>Slovenský atletický zväzgBHľadáme nových olympionikov, SF: 5%</v>
      </c>
    </row>
    <row r="188" spans="1:13">
      <c r="A188" s="266" t="s">
        <v>74</v>
      </c>
      <c r="B188" s="268" t="s">
        <v>75</v>
      </c>
      <c r="C188" s="270" t="s">
        <v>1707</v>
      </c>
      <c r="D188" s="272">
        <v>100</v>
      </c>
      <c r="E188" s="274">
        <v>0</v>
      </c>
      <c r="F188" s="266" t="s">
        <v>241</v>
      </c>
      <c r="G188" s="270" t="s">
        <v>11</v>
      </c>
      <c r="H188" s="270" t="s">
        <v>973</v>
      </c>
      <c r="I188" s="244" t="s">
        <v>2007</v>
      </c>
      <c r="J188" s="237" t="s">
        <v>2003</v>
      </c>
      <c r="K188" s="5"/>
      <c r="L188" s="237" t="str">
        <f t="shared" si="4"/>
        <v>36063835026 03B</v>
      </c>
      <c r="M188" s="5" t="str">
        <f t="shared" si="5"/>
        <v>Slovenský atletický zväziBšportovec Gabriela Gajanová za 3. m. na MEJ</v>
      </c>
    </row>
    <row r="189" spans="1:13">
      <c r="A189" s="266" t="s">
        <v>74</v>
      </c>
      <c r="B189" s="268" t="s">
        <v>75</v>
      </c>
      <c r="C189" s="270" t="s">
        <v>1708</v>
      </c>
      <c r="D189" s="272">
        <v>750</v>
      </c>
      <c r="E189" s="274">
        <v>0</v>
      </c>
      <c r="F189" s="266" t="s">
        <v>241</v>
      </c>
      <c r="G189" s="270" t="s">
        <v>11</v>
      </c>
      <c r="H189" s="270" t="s">
        <v>973</v>
      </c>
      <c r="I189" s="244" t="s">
        <v>2007</v>
      </c>
      <c r="J189" s="237" t="s">
        <v>2003</v>
      </c>
      <c r="K189" s="5"/>
      <c r="L189" s="237" t="str">
        <f t="shared" si="4"/>
        <v>36063835026 03B</v>
      </c>
      <c r="M189" s="5" t="str">
        <f t="shared" si="5"/>
        <v>Slovenský atletický zväziBšportovec Ján Volko za 2. m. na ME</v>
      </c>
    </row>
    <row r="190" spans="1:13">
      <c r="A190" s="266" t="s">
        <v>74</v>
      </c>
      <c r="B190" s="268" t="s">
        <v>75</v>
      </c>
      <c r="C190" s="270" t="s">
        <v>1709</v>
      </c>
      <c r="D190" s="272">
        <v>500</v>
      </c>
      <c r="E190" s="274">
        <v>0</v>
      </c>
      <c r="F190" s="266" t="s">
        <v>241</v>
      </c>
      <c r="G190" s="270" t="s">
        <v>11</v>
      </c>
      <c r="H190" s="270" t="s">
        <v>973</v>
      </c>
      <c r="I190" s="244" t="s">
        <v>2007</v>
      </c>
      <c r="J190" s="237" t="s">
        <v>2003</v>
      </c>
      <c r="K190" s="5"/>
      <c r="L190" s="237" t="str">
        <f t="shared" si="4"/>
        <v>36063835026 03B</v>
      </c>
      <c r="M190" s="5" t="str">
        <f t="shared" si="5"/>
        <v>Slovenský atletický zväziBtréner Daniel Pauko: celoživotná práca s mládežou a životné jubileum - 70 r.</v>
      </c>
    </row>
    <row r="191" spans="1:13">
      <c r="A191" s="266" t="s">
        <v>74</v>
      </c>
      <c r="B191" s="268" t="s">
        <v>75</v>
      </c>
      <c r="C191" s="270" t="s">
        <v>1710</v>
      </c>
      <c r="D191" s="272">
        <v>330</v>
      </c>
      <c r="E191" s="274">
        <v>0</v>
      </c>
      <c r="F191" s="266" t="s">
        <v>241</v>
      </c>
      <c r="G191" s="270" t="s">
        <v>11</v>
      </c>
      <c r="H191" s="270" t="s">
        <v>973</v>
      </c>
      <c r="I191" s="244" t="s">
        <v>2007</v>
      </c>
      <c r="J191" s="237" t="s">
        <v>2003</v>
      </c>
      <c r="K191" s="5"/>
      <c r="L191" s="237" t="str">
        <f t="shared" si="4"/>
        <v>36063835026 03B</v>
      </c>
      <c r="M191" s="5" t="str">
        <f t="shared" si="5"/>
        <v>Slovenský atletický zväziBtrénerka Naďa Bendová: 1 x 1. m. a 1 x 2. m. MEUmax. - Ján Volko (100 a 200 m)</v>
      </c>
    </row>
    <row r="192" spans="1:13">
      <c r="A192" s="266" t="s">
        <v>74</v>
      </c>
      <c r="B192" s="268" t="s">
        <v>75</v>
      </c>
      <c r="C192" s="270" t="s">
        <v>1825</v>
      </c>
      <c r="D192" s="272">
        <v>34000</v>
      </c>
      <c r="E192" s="243">
        <v>0.13</v>
      </c>
      <c r="F192" s="266" t="s">
        <v>242</v>
      </c>
      <c r="G192" s="239" t="s">
        <v>13</v>
      </c>
      <c r="H192" s="239" t="s">
        <v>973</v>
      </c>
      <c r="I192" s="244" t="s">
        <v>2008</v>
      </c>
      <c r="J192" s="237" t="s">
        <v>2009</v>
      </c>
      <c r="K192" s="5"/>
      <c r="L192" s="237" t="str">
        <f t="shared" ref="L192:L255" si="6">A192&amp;G192&amp;H192</f>
        <v>36063835026 05B</v>
      </c>
      <c r="M192" s="5" t="str">
        <f t="shared" ref="M192:M255" si="7">B192&amp;F192&amp;H192&amp;C192</f>
        <v>Slovenský atletický zväzjBDetská P-T-S, SF: 13%</v>
      </c>
    </row>
    <row r="193" spans="1:13">
      <c r="A193" s="266" t="s">
        <v>74</v>
      </c>
      <c r="B193" s="268" t="s">
        <v>75</v>
      </c>
      <c r="C193" s="270" t="s">
        <v>1826</v>
      </c>
      <c r="D193" s="272">
        <v>20000</v>
      </c>
      <c r="E193" s="243">
        <v>0.09</v>
      </c>
      <c r="F193" s="266" t="s">
        <v>242</v>
      </c>
      <c r="G193" s="239" t="s">
        <v>13</v>
      </c>
      <c r="H193" s="239" t="s">
        <v>973</v>
      </c>
      <c r="I193" s="244" t="s">
        <v>2008</v>
      </c>
      <c r="J193" s="237" t="s">
        <v>2009</v>
      </c>
      <c r="K193" s="5"/>
      <c r="L193" s="237" t="str">
        <f t="shared" si="6"/>
        <v>36063835026 05B</v>
      </c>
      <c r="M193" s="5" t="str">
        <f t="shared" si="7"/>
        <v>Slovenský atletický zväzjBZo školských lavíc do Športovej haly Elán, SF: 9%</v>
      </c>
    </row>
    <row r="194" spans="1:13">
      <c r="A194" s="266" t="s">
        <v>1412</v>
      </c>
      <c r="B194" s="268" t="s">
        <v>1413</v>
      </c>
      <c r="C194" s="270" t="s">
        <v>1646</v>
      </c>
      <c r="D194" s="272">
        <v>2525</v>
      </c>
      <c r="E194" s="274">
        <v>0.72</v>
      </c>
      <c r="F194" s="276" t="s">
        <v>239</v>
      </c>
      <c r="G194" s="239" t="s">
        <v>7</v>
      </c>
      <c r="H194" s="270" t="s">
        <v>973</v>
      </c>
      <c r="I194" s="244" t="s">
        <v>2010</v>
      </c>
      <c r="J194" s="237" t="s">
        <v>2011</v>
      </c>
      <c r="K194" s="5"/>
      <c r="L194" s="237" t="str">
        <f t="shared" si="6"/>
        <v>30845688026 01B</v>
      </c>
      <c r="M194" s="5" t="str">
        <f t="shared" si="7"/>
        <v>Slovenský bežecký spolokgBMajstrovstvá SR SBS v behoch mimo dráhu    , SF: 72%</v>
      </c>
    </row>
    <row r="195" spans="1:13">
      <c r="A195" s="236" t="s">
        <v>76</v>
      </c>
      <c r="B195" s="268" t="s">
        <v>77</v>
      </c>
      <c r="C195" s="239" t="s">
        <v>1161</v>
      </c>
      <c r="D195" s="242">
        <v>31979</v>
      </c>
      <c r="E195" s="243">
        <v>0</v>
      </c>
      <c r="F195" s="236" t="s">
        <v>233</v>
      </c>
      <c r="G195" s="239" t="s">
        <v>6</v>
      </c>
      <c r="H195" s="239" t="s">
        <v>973</v>
      </c>
      <c r="I195" s="244" t="s">
        <v>2012</v>
      </c>
      <c r="J195" s="237" t="s">
        <v>2013</v>
      </c>
      <c r="K195" s="5" t="s">
        <v>78</v>
      </c>
      <c r="L195" s="237" t="str">
        <f t="shared" si="6"/>
        <v>31753825026 02B</v>
      </c>
      <c r="M195" s="5" t="str">
        <f t="shared" si="7"/>
        <v>Slovenský biliardový zväzaBbiliard - bežné transfery</v>
      </c>
    </row>
    <row r="196" spans="1:13">
      <c r="A196" s="236" t="s">
        <v>79</v>
      </c>
      <c r="B196" s="268" t="s">
        <v>80</v>
      </c>
      <c r="C196" s="239" t="s">
        <v>1162</v>
      </c>
      <c r="D196" s="242">
        <v>26934</v>
      </c>
      <c r="E196" s="243">
        <v>0</v>
      </c>
      <c r="F196" s="236" t="s">
        <v>233</v>
      </c>
      <c r="G196" s="239" t="s">
        <v>6</v>
      </c>
      <c r="H196" s="239" t="s">
        <v>973</v>
      </c>
      <c r="I196" s="244" t="s">
        <v>2014</v>
      </c>
      <c r="J196" s="237" t="s">
        <v>2015</v>
      </c>
      <c r="K196" s="5" t="s">
        <v>191</v>
      </c>
      <c r="L196" s="237" t="str">
        <f t="shared" si="6"/>
        <v>36128147026 02B</v>
      </c>
      <c r="M196" s="5" t="str">
        <f t="shared" si="7"/>
        <v>Slovenský bowlingový zväzaBbowling - bežné transfery</v>
      </c>
    </row>
    <row r="197" spans="1:13">
      <c r="A197" s="236" t="s">
        <v>81</v>
      </c>
      <c r="B197" s="268" t="s">
        <v>82</v>
      </c>
      <c r="C197" s="239" t="s">
        <v>1163</v>
      </c>
      <c r="D197" s="242">
        <v>5000</v>
      </c>
      <c r="E197" s="243">
        <v>0</v>
      </c>
      <c r="F197" s="236" t="s">
        <v>233</v>
      </c>
      <c r="G197" s="239" t="s">
        <v>6</v>
      </c>
      <c r="H197" s="239" t="s">
        <v>973</v>
      </c>
      <c r="I197" s="244" t="s">
        <v>2016</v>
      </c>
      <c r="J197" s="237" t="s">
        <v>2017</v>
      </c>
      <c r="K197" s="5" t="s">
        <v>83</v>
      </c>
      <c r="L197" s="237" t="str">
        <f t="shared" si="6"/>
        <v>31770908026 02B</v>
      </c>
      <c r="M197" s="5" t="str">
        <f t="shared" si="7"/>
        <v>Slovenský bridžový zväzaBbridž - bežné transfery</v>
      </c>
    </row>
    <row r="198" spans="1:13">
      <c r="A198" s="236" t="s">
        <v>84</v>
      </c>
      <c r="B198" s="268" t="s">
        <v>85</v>
      </c>
      <c r="C198" s="239" t="s">
        <v>1164</v>
      </c>
      <c r="D198" s="242">
        <v>36453</v>
      </c>
      <c r="E198" s="243">
        <v>0</v>
      </c>
      <c r="F198" s="236" t="s">
        <v>233</v>
      </c>
      <c r="G198" s="239" t="s">
        <v>6</v>
      </c>
      <c r="H198" s="239" t="s">
        <v>973</v>
      </c>
      <c r="I198" s="244" t="s">
        <v>2018</v>
      </c>
      <c r="J198" s="237" t="s">
        <v>2019</v>
      </c>
      <c r="K198" s="5" t="s">
        <v>86</v>
      </c>
      <c r="L198" s="237" t="str">
        <f t="shared" si="6"/>
        <v>37841866026 02B</v>
      </c>
      <c r="M198" s="5" t="str">
        <f t="shared" si="7"/>
        <v>Slovenský curlingový zväzaBcurling - bežné transfery</v>
      </c>
    </row>
    <row r="199" spans="1:13">
      <c r="A199" s="266" t="s">
        <v>1418</v>
      </c>
      <c r="B199" s="268" t="s">
        <v>1419</v>
      </c>
      <c r="C199" s="270" t="s">
        <v>1654</v>
      </c>
      <c r="D199" s="272">
        <v>44823</v>
      </c>
      <c r="E199" s="274">
        <v>0</v>
      </c>
      <c r="F199" s="266" t="s">
        <v>240</v>
      </c>
      <c r="G199" s="239" t="s">
        <v>7</v>
      </c>
      <c r="H199" s="270" t="s">
        <v>973</v>
      </c>
      <c r="I199" s="244" t="s">
        <v>2020</v>
      </c>
      <c r="J199" s="237" t="s">
        <v>2021</v>
      </c>
      <c r="K199" s="5"/>
      <c r="L199" s="237" t="str">
        <f t="shared" si="6"/>
        <v>34009388026 01B</v>
      </c>
      <c r="M199" s="5" t="str">
        <f t="shared" si="7"/>
        <v>Slovenský cykloklubhBznačenie cykloturistivkých trás v SR</v>
      </c>
    </row>
    <row r="200" spans="1:13">
      <c r="A200" s="236" t="s">
        <v>87</v>
      </c>
      <c r="B200" s="268" t="s">
        <v>88</v>
      </c>
      <c r="C200" s="239" t="s">
        <v>1165</v>
      </c>
      <c r="D200" s="242">
        <v>9511474</v>
      </c>
      <c r="E200" s="243">
        <v>0</v>
      </c>
      <c r="F200" s="236" t="s">
        <v>233</v>
      </c>
      <c r="G200" s="239" t="s">
        <v>6</v>
      </c>
      <c r="H200" s="239" t="s">
        <v>973</v>
      </c>
      <c r="I200" s="244" t="s">
        <v>2022</v>
      </c>
      <c r="J200" s="237" t="s">
        <v>2023</v>
      </c>
      <c r="K200" s="5" t="s">
        <v>14</v>
      </c>
      <c r="L200" s="237" t="str">
        <f t="shared" si="6"/>
        <v>00687308026 02B</v>
      </c>
      <c r="M200" s="5" t="str">
        <f t="shared" si="7"/>
        <v>Slovenský futbalový zväzaBfutbal - bežné transfery</v>
      </c>
    </row>
    <row r="201" spans="1:13">
      <c r="A201" s="236" t="s">
        <v>87</v>
      </c>
      <c r="B201" s="268" t="s">
        <v>88</v>
      </c>
      <c r="C201" s="239" t="s">
        <v>1869</v>
      </c>
      <c r="D201" s="242">
        <v>1500000</v>
      </c>
      <c r="E201" s="243">
        <v>0</v>
      </c>
      <c r="F201" s="236" t="s">
        <v>257</v>
      </c>
      <c r="G201" s="239" t="s">
        <v>10</v>
      </c>
      <c r="H201" s="239" t="s">
        <v>974</v>
      </c>
      <c r="I201" s="244" t="s">
        <v>2024</v>
      </c>
      <c r="J201" s="237" t="s">
        <v>2025</v>
      </c>
      <c r="K201" s="5"/>
      <c r="L201" s="237" t="str">
        <f t="shared" si="6"/>
        <v>00687308026 04K</v>
      </c>
      <c r="M201" s="5" t="str">
        <f t="shared" si="7"/>
        <v>Slovenský futbalový zväzyKinfraštruktúra národného významu (Dunajská Streda), SF: %</v>
      </c>
    </row>
    <row r="202" spans="1:13">
      <c r="A202" s="236" t="s">
        <v>87</v>
      </c>
      <c r="B202" s="268" t="s">
        <v>88</v>
      </c>
      <c r="C202" s="239" t="s">
        <v>1871</v>
      </c>
      <c r="D202" s="242">
        <v>1400000</v>
      </c>
      <c r="E202" s="243">
        <v>0</v>
      </c>
      <c r="F202" s="236" t="s">
        <v>258</v>
      </c>
      <c r="G202" s="239" t="s">
        <v>10</v>
      </c>
      <c r="H202" s="239" t="s">
        <v>974</v>
      </c>
      <c r="I202" s="244" t="s">
        <v>2026</v>
      </c>
      <c r="J202" s="237" t="s">
        <v>2025</v>
      </c>
      <c r="K202" s="5"/>
      <c r="L202" s="237" t="str">
        <f t="shared" si="6"/>
        <v>00687308026 04K</v>
      </c>
      <c r="M202" s="5" t="str">
        <f t="shared" si="7"/>
        <v>Slovenský futbalový zväzzKvýstavba, rekonštrukcia futbalových štadiónov (Dunajská Streda), SF: %</v>
      </c>
    </row>
    <row r="203" spans="1:13">
      <c r="A203" s="236" t="s">
        <v>87</v>
      </c>
      <c r="B203" s="268" t="s">
        <v>88</v>
      </c>
      <c r="C203" s="239" t="s">
        <v>1872</v>
      </c>
      <c r="D203" s="242">
        <v>1500000</v>
      </c>
      <c r="E203" s="243">
        <v>0</v>
      </c>
      <c r="F203" s="236" t="s">
        <v>258</v>
      </c>
      <c r="G203" s="239" t="s">
        <v>10</v>
      </c>
      <c r="H203" s="239" t="s">
        <v>974</v>
      </c>
      <c r="I203" s="244" t="s">
        <v>2026</v>
      </c>
      <c r="J203" s="237" t="s">
        <v>2025</v>
      </c>
      <c r="K203" s="5"/>
      <c r="L203" s="237" t="str">
        <f t="shared" si="6"/>
        <v>00687308026 04K</v>
      </c>
      <c r="M203" s="5" t="str">
        <f t="shared" si="7"/>
        <v>Slovenský futbalový zväzzKvýstavba, rekonštrukcia futbalových štadiónov (Trnava), SF: %</v>
      </c>
    </row>
    <row r="204" spans="1:13">
      <c r="A204" s="236" t="s">
        <v>929</v>
      </c>
      <c r="B204" s="268" t="s">
        <v>931</v>
      </c>
      <c r="C204" s="239" t="s">
        <v>1166</v>
      </c>
      <c r="D204" s="242">
        <v>30699</v>
      </c>
      <c r="E204" s="243">
        <v>0</v>
      </c>
      <c r="F204" s="236" t="s">
        <v>233</v>
      </c>
      <c r="G204" s="239" t="s">
        <v>6</v>
      </c>
      <c r="H204" s="239" t="s">
        <v>973</v>
      </c>
      <c r="I204" s="244" t="s">
        <v>2027</v>
      </c>
      <c r="J204" s="237" t="s">
        <v>2028</v>
      </c>
      <c r="K204" s="5" t="s">
        <v>89</v>
      </c>
      <c r="L204" s="237" t="str">
        <f t="shared" si="6"/>
        <v>00586455026 02B</v>
      </c>
      <c r="M204" s="5" t="str">
        <f t="shared" si="7"/>
        <v>Slovenský horolezecký spolok JAMESaBhorolezectvo - bežné transfery</v>
      </c>
    </row>
    <row r="205" spans="1:13">
      <c r="A205" s="236" t="s">
        <v>929</v>
      </c>
      <c r="B205" s="268" t="s">
        <v>931</v>
      </c>
      <c r="C205" s="239" t="s">
        <v>1167</v>
      </c>
      <c r="D205" s="242">
        <v>5915</v>
      </c>
      <c r="E205" s="243">
        <v>0</v>
      </c>
      <c r="F205" s="236" t="s">
        <v>233</v>
      </c>
      <c r="G205" s="239" t="s">
        <v>6</v>
      </c>
      <c r="H205" s="239" t="s">
        <v>973</v>
      </c>
      <c r="I205" s="244" t="s">
        <v>2027</v>
      </c>
      <c r="J205" s="237" t="s">
        <v>2028</v>
      </c>
      <c r="K205" s="5" t="s">
        <v>2210</v>
      </c>
      <c r="L205" s="237" t="str">
        <f t="shared" si="6"/>
        <v>00586455026 02B</v>
      </c>
      <c r="M205" s="5" t="str">
        <f t="shared" si="7"/>
        <v>Slovenský horolezecký spolok JAMESaBšportové lezenie - bežné transfery</v>
      </c>
    </row>
    <row r="206" spans="1:13">
      <c r="A206" s="266" t="s">
        <v>929</v>
      </c>
      <c r="B206" s="268" t="s">
        <v>931</v>
      </c>
      <c r="C206" s="270" t="s">
        <v>1545</v>
      </c>
      <c r="D206" s="271">
        <v>21586</v>
      </c>
      <c r="E206" s="243">
        <v>0</v>
      </c>
      <c r="F206" s="266" t="s">
        <v>234</v>
      </c>
      <c r="G206" s="270" t="s">
        <v>11</v>
      </c>
      <c r="H206" s="270" t="s">
        <v>973</v>
      </c>
      <c r="I206" s="244" t="s">
        <v>2029</v>
      </c>
      <c r="J206" s="237" t="s">
        <v>2030</v>
      </c>
      <c r="K206" s="5"/>
      <c r="L206" s="237" t="str">
        <f t="shared" si="6"/>
        <v>00586455026 03B</v>
      </c>
      <c r="M206" s="5" t="str">
        <f t="shared" si="7"/>
        <v>Slovenský horolezecký spolok JAMESbBVanda Michalková</v>
      </c>
    </row>
    <row r="207" spans="1:13">
      <c r="A207" s="236" t="s">
        <v>90</v>
      </c>
      <c r="B207" s="268" t="s">
        <v>91</v>
      </c>
      <c r="C207" s="239" t="s">
        <v>1168</v>
      </c>
      <c r="D207" s="242">
        <v>254580</v>
      </c>
      <c r="E207" s="243">
        <v>0</v>
      </c>
      <c r="F207" s="236" t="s">
        <v>233</v>
      </c>
      <c r="G207" s="239" t="s">
        <v>6</v>
      </c>
      <c r="H207" s="239" t="s">
        <v>973</v>
      </c>
      <c r="I207" s="244" t="s">
        <v>2031</v>
      </c>
      <c r="J207" s="237" t="s">
        <v>2032</v>
      </c>
      <c r="K207" s="5" t="s">
        <v>199</v>
      </c>
      <c r="L207" s="237" t="str">
        <f t="shared" si="6"/>
        <v>31805540026 02B</v>
      </c>
      <c r="M207" s="5" t="str">
        <f t="shared" si="7"/>
        <v>Slovenský krasokorčuliarsky zväzaBkrasokorčuľovanie - bežné transfery</v>
      </c>
    </row>
    <row r="208" spans="1:13">
      <c r="A208" s="266" t="s">
        <v>90</v>
      </c>
      <c r="B208" s="268" t="s">
        <v>91</v>
      </c>
      <c r="C208" s="270" t="s">
        <v>1546</v>
      </c>
      <c r="D208" s="271">
        <v>5396</v>
      </c>
      <c r="E208" s="243">
        <v>0</v>
      </c>
      <c r="F208" s="266" t="s">
        <v>234</v>
      </c>
      <c r="G208" s="270" t="s">
        <v>11</v>
      </c>
      <c r="H208" s="270" t="s">
        <v>973</v>
      </c>
      <c r="I208" s="244" t="s">
        <v>2033</v>
      </c>
      <c r="J208" s="237" t="s">
        <v>2034</v>
      </c>
      <c r="K208" s="5"/>
      <c r="L208" s="237" t="str">
        <f t="shared" si="6"/>
        <v>31805540026 03B</v>
      </c>
      <c r="M208" s="5" t="str">
        <f t="shared" si="7"/>
        <v>Slovenský krasokorčuliarsky zväzbBLukáš Csolley</v>
      </c>
    </row>
    <row r="209" spans="1:13">
      <c r="A209" s="266" t="s">
        <v>90</v>
      </c>
      <c r="B209" s="268" t="s">
        <v>91</v>
      </c>
      <c r="C209" s="270" t="s">
        <v>1547</v>
      </c>
      <c r="D209" s="271">
        <v>14390</v>
      </c>
      <c r="E209" s="243">
        <v>0</v>
      </c>
      <c r="F209" s="266" t="s">
        <v>234</v>
      </c>
      <c r="G209" s="270" t="s">
        <v>11</v>
      </c>
      <c r="H209" s="270" t="s">
        <v>973</v>
      </c>
      <c r="I209" s="244" t="s">
        <v>2033</v>
      </c>
      <c r="J209" s="237" t="s">
        <v>2034</v>
      </c>
      <c r="K209" s="5"/>
      <c r="L209" s="237" t="str">
        <f t="shared" si="6"/>
        <v>31805540026 03B</v>
      </c>
      <c r="M209" s="5" t="str">
        <f t="shared" si="7"/>
        <v>Slovenský krasokorčuliarsky zväzbBNicole Rajičová</v>
      </c>
    </row>
    <row r="210" spans="1:13">
      <c r="A210" s="236" t="s">
        <v>92</v>
      </c>
      <c r="B210" s="268" t="s">
        <v>93</v>
      </c>
      <c r="C210" s="239" t="s">
        <v>1169</v>
      </c>
      <c r="D210" s="242">
        <v>84038</v>
      </c>
      <c r="E210" s="243">
        <v>0</v>
      </c>
      <c r="F210" s="236" t="s">
        <v>233</v>
      </c>
      <c r="G210" s="239" t="s">
        <v>6</v>
      </c>
      <c r="H210" s="239" t="s">
        <v>973</v>
      </c>
      <c r="I210" s="244" t="s">
        <v>2035</v>
      </c>
      <c r="J210" s="237" t="s">
        <v>2036</v>
      </c>
      <c r="K210" s="5" t="s">
        <v>94</v>
      </c>
      <c r="L210" s="237" t="str">
        <f t="shared" si="6"/>
        <v>30793009026 02B</v>
      </c>
      <c r="M210" s="5" t="str">
        <f t="shared" si="7"/>
        <v>Slovenský lukostrelecký zväzaBlukostreľba - bežné transfery</v>
      </c>
    </row>
    <row r="211" spans="1:13">
      <c r="A211" s="236" t="s">
        <v>95</v>
      </c>
      <c r="B211" s="268" t="s">
        <v>1075</v>
      </c>
      <c r="C211" s="239" t="s">
        <v>1170</v>
      </c>
      <c r="D211" s="242">
        <v>164797</v>
      </c>
      <c r="E211" s="243">
        <v>0</v>
      </c>
      <c r="F211" s="236" t="s">
        <v>233</v>
      </c>
      <c r="G211" s="239" t="s">
        <v>6</v>
      </c>
      <c r="H211" s="239" t="s">
        <v>973</v>
      </c>
      <c r="I211" s="244" t="s">
        <v>2037</v>
      </c>
      <c r="J211" s="237" t="s">
        <v>2038</v>
      </c>
      <c r="K211" s="5" t="s">
        <v>96</v>
      </c>
      <c r="L211" s="237" t="str">
        <f t="shared" si="6"/>
        <v>00677604026 02B</v>
      </c>
      <c r="M211" s="5" t="str">
        <f t="shared" si="7"/>
        <v>Slovenský národný aeroklub generála Milana Rastislava ŠtefánikaaBletecké športy - bežné transfery</v>
      </c>
    </row>
    <row r="212" spans="1:13">
      <c r="A212" s="236" t="s">
        <v>95</v>
      </c>
      <c r="B212" s="268" t="s">
        <v>1075</v>
      </c>
      <c r="C212" s="239" t="s">
        <v>1210</v>
      </c>
      <c r="D212" s="242">
        <v>13000</v>
      </c>
      <c r="E212" s="243">
        <v>0</v>
      </c>
      <c r="F212" s="236" t="s">
        <v>233</v>
      </c>
      <c r="G212" s="239" t="s">
        <v>6</v>
      </c>
      <c r="H212" s="239" t="s">
        <v>974</v>
      </c>
      <c r="I212" s="244" t="s">
        <v>2037</v>
      </c>
      <c r="J212" s="237" t="s">
        <v>2038</v>
      </c>
      <c r="K212" s="5" t="s">
        <v>96</v>
      </c>
      <c r="L212" s="237" t="str">
        <f t="shared" si="6"/>
        <v>00677604026 02K</v>
      </c>
      <c r="M212" s="5" t="str">
        <f t="shared" si="7"/>
        <v>Slovenský národný aeroklub generála Milana Rastislava ŠtefánikaaKletecké športy - kapitálové transfery (mikrobus, letecké rádiostanice)</v>
      </c>
    </row>
    <row r="213" spans="1:13">
      <c r="A213" s="236" t="s">
        <v>95</v>
      </c>
      <c r="B213" s="268" t="s">
        <v>1075</v>
      </c>
      <c r="C213" s="239" t="s">
        <v>1633</v>
      </c>
      <c r="D213" s="242">
        <v>10000</v>
      </c>
      <c r="E213" s="243">
        <v>0</v>
      </c>
      <c r="F213" s="236" t="s">
        <v>238</v>
      </c>
      <c r="G213" s="239" t="s">
        <v>11</v>
      </c>
      <c r="H213" s="239" t="s">
        <v>973</v>
      </c>
      <c r="I213" s="244" t="s">
        <v>2039</v>
      </c>
      <c r="J213" s="237" t="s">
        <v>2040</v>
      </c>
      <c r="K213" s="5"/>
      <c r="L213" s="237" t="str">
        <f t="shared" si="6"/>
        <v>00677604026 03B</v>
      </c>
      <c r="M213" s="5" t="str">
        <f t="shared" si="7"/>
        <v>Slovenský národný aeroklub generála Milana Rastislava ŠtefánikafBMajstrovstva Europy leteckých modelárov kat. F1E (ME-A), Martin, počet dní: 5</v>
      </c>
    </row>
    <row r="214" spans="1:13">
      <c r="A214" s="266" t="s">
        <v>95</v>
      </c>
      <c r="B214" s="268" t="s">
        <v>1075</v>
      </c>
      <c r="C214" s="270" t="s">
        <v>1711</v>
      </c>
      <c r="D214" s="272">
        <v>334</v>
      </c>
      <c r="E214" s="274">
        <v>0</v>
      </c>
      <c r="F214" s="266" t="s">
        <v>241</v>
      </c>
      <c r="G214" s="270" t="s">
        <v>11</v>
      </c>
      <c r="H214" s="270" t="s">
        <v>973</v>
      </c>
      <c r="I214" s="244" t="s">
        <v>2041</v>
      </c>
      <c r="J214" s="237" t="s">
        <v>2040</v>
      </c>
      <c r="K214" s="5"/>
      <c r="L214" s="237" t="str">
        <f t="shared" si="6"/>
        <v>00677604026 03B</v>
      </c>
      <c r="M214" s="5" t="str">
        <f t="shared" si="7"/>
        <v>Slovenský národný aeroklub generála Milana Rastislava ŠtefánikaiBšportovci Denis Galko, Veronika Gombalová za 2. m. na MSJ</v>
      </c>
    </row>
    <row r="215" spans="1:13">
      <c r="A215" s="266" t="s">
        <v>95</v>
      </c>
      <c r="B215" s="268" t="s">
        <v>1075</v>
      </c>
      <c r="C215" s="270" t="s">
        <v>1712</v>
      </c>
      <c r="D215" s="272">
        <v>500</v>
      </c>
      <c r="E215" s="274">
        <v>0</v>
      </c>
      <c r="F215" s="266" t="s">
        <v>241</v>
      </c>
      <c r="G215" s="270" t="s">
        <v>11</v>
      </c>
      <c r="H215" s="270" t="s">
        <v>973</v>
      </c>
      <c r="I215" s="244" t="s">
        <v>2041</v>
      </c>
      <c r="J215" s="237" t="s">
        <v>2040</v>
      </c>
      <c r="K215" s="5"/>
      <c r="L215" s="237" t="str">
        <f t="shared" si="6"/>
        <v>00677604026 03B</v>
      </c>
      <c r="M215" s="5" t="str">
        <f t="shared" si="7"/>
        <v>Slovenský národný aeroklub generála Milana Rastislava ŠtefánikaiBšportovci Ema Kožuchová, Laura Kožuchová, Viktória Drmlová za 2. m. na MSJ</v>
      </c>
    </row>
    <row r="216" spans="1:13">
      <c r="A216" s="266" t="s">
        <v>95</v>
      </c>
      <c r="B216" s="268" t="s">
        <v>1075</v>
      </c>
      <c r="C216" s="270" t="s">
        <v>1713</v>
      </c>
      <c r="D216" s="272">
        <v>1500</v>
      </c>
      <c r="E216" s="274">
        <v>0</v>
      </c>
      <c r="F216" s="266" t="s">
        <v>241</v>
      </c>
      <c r="G216" s="270" t="s">
        <v>11</v>
      </c>
      <c r="H216" s="270" t="s">
        <v>973</v>
      </c>
      <c r="I216" s="244" t="s">
        <v>2041</v>
      </c>
      <c r="J216" s="237" t="s">
        <v>2040</v>
      </c>
      <c r="K216" s="5"/>
      <c r="L216" s="237" t="str">
        <f t="shared" si="6"/>
        <v>00677604026 03B</v>
      </c>
      <c r="M216" s="5" t="str">
        <f t="shared" si="7"/>
        <v>Slovenský národný aeroklub generála Milana Rastislava ŠtefánikaiBšportovci Luboš Nemček, Ján Littva, Juraj Adámek za 2. m. na ME</v>
      </c>
    </row>
    <row r="217" spans="1:13">
      <c r="A217" s="266" t="s">
        <v>95</v>
      </c>
      <c r="B217" s="268" t="s">
        <v>1075</v>
      </c>
      <c r="C217" s="270" t="s">
        <v>1714</v>
      </c>
      <c r="D217" s="272">
        <v>2000</v>
      </c>
      <c r="E217" s="274">
        <v>0</v>
      </c>
      <c r="F217" s="266" t="s">
        <v>241</v>
      </c>
      <c r="G217" s="270" t="s">
        <v>11</v>
      </c>
      <c r="H217" s="270" t="s">
        <v>973</v>
      </c>
      <c r="I217" s="244" t="s">
        <v>2041</v>
      </c>
      <c r="J217" s="237" t="s">
        <v>2040</v>
      </c>
      <c r="K217" s="5"/>
      <c r="L217" s="237" t="str">
        <f t="shared" si="6"/>
        <v>00677604026 03B</v>
      </c>
      <c r="M217" s="5" t="str">
        <f t="shared" si="7"/>
        <v>Slovenský národný aeroklub generála Milana Rastislava ŠtefánikaiBšportovci Miroslav Drma, Miroslav Polonec za 2. m. na MS</v>
      </c>
    </row>
    <row r="218" spans="1:13">
      <c r="A218" s="266" t="s">
        <v>95</v>
      </c>
      <c r="B218" s="268" t="s">
        <v>1075</v>
      </c>
      <c r="C218" s="270" t="s">
        <v>1715</v>
      </c>
      <c r="D218" s="272">
        <v>2666</v>
      </c>
      <c r="E218" s="274">
        <v>0</v>
      </c>
      <c r="F218" s="266" t="s">
        <v>241</v>
      </c>
      <c r="G218" s="270" t="s">
        <v>11</v>
      </c>
      <c r="H218" s="270" t="s">
        <v>973</v>
      </c>
      <c r="I218" s="244" t="s">
        <v>2041</v>
      </c>
      <c r="J218" s="237" t="s">
        <v>2040</v>
      </c>
      <c r="K218" s="5"/>
      <c r="L218" s="237" t="str">
        <f t="shared" si="6"/>
        <v>00677604026 03B</v>
      </c>
      <c r="M218" s="5" t="str">
        <f t="shared" si="7"/>
        <v>Slovenský národný aeroklub generála Milana Rastislava ŠtefánikaiBšportovci Peter Matuška, Roman Čižnár za 1. m. na MS</v>
      </c>
    </row>
    <row r="219" spans="1:13">
      <c r="A219" s="266" t="s">
        <v>95</v>
      </c>
      <c r="B219" s="268" t="s">
        <v>1075</v>
      </c>
      <c r="C219" s="270" t="s">
        <v>1716</v>
      </c>
      <c r="D219" s="272">
        <v>2000</v>
      </c>
      <c r="E219" s="274">
        <v>0</v>
      </c>
      <c r="F219" s="266" t="s">
        <v>241</v>
      </c>
      <c r="G219" s="270" t="s">
        <v>11</v>
      </c>
      <c r="H219" s="270" t="s">
        <v>973</v>
      </c>
      <c r="I219" s="244" t="s">
        <v>2041</v>
      </c>
      <c r="J219" s="237" t="s">
        <v>2040</v>
      </c>
      <c r="K219" s="5"/>
      <c r="L219" s="237" t="str">
        <f t="shared" si="6"/>
        <v>00677604026 03B</v>
      </c>
      <c r="M219" s="5" t="str">
        <f t="shared" si="7"/>
        <v>Slovenský národný aeroklub generála Milana Rastislava ŠtefánikaiBšportovec František Ruisl za 1. m. na MS</v>
      </c>
    </row>
    <row r="220" spans="1:13">
      <c r="A220" s="266" t="s">
        <v>95</v>
      </c>
      <c r="B220" s="268" t="s">
        <v>1075</v>
      </c>
      <c r="C220" s="270" t="s">
        <v>1717</v>
      </c>
      <c r="D220" s="272">
        <v>1000</v>
      </c>
      <c r="E220" s="274">
        <v>0</v>
      </c>
      <c r="F220" s="266" t="s">
        <v>241</v>
      </c>
      <c r="G220" s="270" t="s">
        <v>11</v>
      </c>
      <c r="H220" s="270" t="s">
        <v>973</v>
      </c>
      <c r="I220" s="244" t="s">
        <v>2041</v>
      </c>
      <c r="J220" s="237" t="s">
        <v>2040</v>
      </c>
      <c r="K220" s="5"/>
      <c r="L220" s="237" t="str">
        <f t="shared" si="6"/>
        <v>00677604026 03B</v>
      </c>
      <c r="M220" s="5" t="str">
        <f t="shared" si="7"/>
        <v>Slovenský národný aeroklub generála Milana Rastislava ŠtefánikaiBšportovec Igor Burger za 1. m. na ME</v>
      </c>
    </row>
    <row r="221" spans="1:13">
      <c r="A221" s="266" t="s">
        <v>95</v>
      </c>
      <c r="B221" s="268" t="s">
        <v>1075</v>
      </c>
      <c r="C221" s="270" t="s">
        <v>1718</v>
      </c>
      <c r="D221" s="272">
        <v>2000</v>
      </c>
      <c r="E221" s="274">
        <v>0</v>
      </c>
      <c r="F221" s="266" t="s">
        <v>241</v>
      </c>
      <c r="G221" s="270" t="s">
        <v>11</v>
      </c>
      <c r="H221" s="270" t="s">
        <v>973</v>
      </c>
      <c r="I221" s="244" t="s">
        <v>2041</v>
      </c>
      <c r="J221" s="237" t="s">
        <v>2040</v>
      </c>
      <c r="K221" s="5"/>
      <c r="L221" s="237" t="str">
        <f t="shared" si="6"/>
        <v>00677604026 03B</v>
      </c>
      <c r="M221" s="5" t="str">
        <f t="shared" si="7"/>
        <v>Slovenský národný aeroklub generála Milana Rastislava ŠtefánikaiBšportovec Ivan Tréger za 1. m. na MS</v>
      </c>
    </row>
    <row r="222" spans="1:13">
      <c r="A222" s="266" t="s">
        <v>95</v>
      </c>
      <c r="B222" s="268" t="s">
        <v>1075</v>
      </c>
      <c r="C222" s="270" t="s">
        <v>1719</v>
      </c>
      <c r="D222" s="272">
        <v>2000</v>
      </c>
      <c r="E222" s="274">
        <v>0</v>
      </c>
      <c r="F222" s="266" t="s">
        <v>241</v>
      </c>
      <c r="G222" s="270" t="s">
        <v>11</v>
      </c>
      <c r="H222" s="270" t="s">
        <v>973</v>
      </c>
      <c r="I222" s="244" t="s">
        <v>2041</v>
      </c>
      <c r="J222" s="237" t="s">
        <v>2040</v>
      </c>
      <c r="K222" s="5"/>
      <c r="L222" s="237" t="str">
        <f t="shared" si="6"/>
        <v>00677604026 03B</v>
      </c>
      <c r="M222" s="5" t="str">
        <f t="shared" si="7"/>
        <v>Slovenský národný aeroklub generála Milana Rastislava ŠtefánikaiBšportovec Ján Koťuha za 1. m. na MS</v>
      </c>
    </row>
    <row r="223" spans="1:13">
      <c r="A223" s="266" t="s">
        <v>95</v>
      </c>
      <c r="B223" s="268" t="s">
        <v>1075</v>
      </c>
      <c r="C223" s="270" t="s">
        <v>1720</v>
      </c>
      <c r="D223" s="272">
        <v>1000</v>
      </c>
      <c r="E223" s="274">
        <v>0</v>
      </c>
      <c r="F223" s="266" t="s">
        <v>241</v>
      </c>
      <c r="G223" s="270" t="s">
        <v>11</v>
      </c>
      <c r="H223" s="270" t="s">
        <v>973</v>
      </c>
      <c r="I223" s="244" t="s">
        <v>2041</v>
      </c>
      <c r="J223" s="237" t="s">
        <v>2040</v>
      </c>
      <c r="K223" s="5"/>
      <c r="L223" s="237" t="str">
        <f t="shared" si="6"/>
        <v>00677604026 03B</v>
      </c>
      <c r="M223" s="5" t="str">
        <f t="shared" si="7"/>
        <v>Slovenský národný aeroklub generála Milana Rastislava ŠtefánikaiBšportovec Ján Šabľa, jun. za 3. m. na MS</v>
      </c>
    </row>
    <row r="224" spans="1:13">
      <c r="A224" s="266" t="s">
        <v>95</v>
      </c>
      <c r="B224" s="268" t="s">
        <v>1075</v>
      </c>
      <c r="C224" s="270" t="s">
        <v>1721</v>
      </c>
      <c r="D224" s="272">
        <v>1500</v>
      </c>
      <c r="E224" s="274">
        <v>0</v>
      </c>
      <c r="F224" s="266" t="s">
        <v>241</v>
      </c>
      <c r="G224" s="270" t="s">
        <v>11</v>
      </c>
      <c r="H224" s="270" t="s">
        <v>973</v>
      </c>
      <c r="I224" s="244" t="s">
        <v>2041</v>
      </c>
      <c r="J224" s="237" t="s">
        <v>2040</v>
      </c>
      <c r="K224" s="5"/>
      <c r="L224" s="237" t="str">
        <f t="shared" si="6"/>
        <v>00677604026 03B</v>
      </c>
      <c r="M224" s="5" t="str">
        <f t="shared" si="7"/>
        <v>Slovenský národný aeroklub generála Milana Rastislava ŠtefánikaiBšportovec Marian Greš za 2. m. na MS</v>
      </c>
    </row>
    <row r="225" spans="1:13">
      <c r="A225" s="266" t="s">
        <v>95</v>
      </c>
      <c r="B225" s="268" t="s">
        <v>1075</v>
      </c>
      <c r="C225" s="270" t="s">
        <v>1722</v>
      </c>
      <c r="D225" s="272">
        <v>134</v>
      </c>
      <c r="E225" s="274">
        <v>0</v>
      </c>
      <c r="F225" s="266" t="s">
        <v>241</v>
      </c>
      <c r="G225" s="270" t="s">
        <v>11</v>
      </c>
      <c r="H225" s="270" t="s">
        <v>973</v>
      </c>
      <c r="I225" s="244" t="s">
        <v>2041</v>
      </c>
      <c r="J225" s="237" t="s">
        <v>2040</v>
      </c>
      <c r="K225" s="5"/>
      <c r="L225" s="237" t="str">
        <f t="shared" si="6"/>
        <v>00677604026 03B</v>
      </c>
      <c r="M225" s="5" t="str">
        <f t="shared" si="7"/>
        <v>Slovenský národný aeroklub generála Milana Rastislava ŠtefánikaiBšportovec Matej Hagara za 3. m. na MSJ</v>
      </c>
    </row>
    <row r="226" spans="1:13">
      <c r="A226" s="266" t="s">
        <v>95</v>
      </c>
      <c r="B226" s="268" t="s">
        <v>1075</v>
      </c>
      <c r="C226" s="270" t="s">
        <v>1723</v>
      </c>
      <c r="D226" s="272">
        <v>500</v>
      </c>
      <c r="E226" s="274">
        <v>0</v>
      </c>
      <c r="F226" s="266" t="s">
        <v>241</v>
      </c>
      <c r="G226" s="270" t="s">
        <v>11</v>
      </c>
      <c r="H226" s="270" t="s">
        <v>973</v>
      </c>
      <c r="I226" s="244" t="s">
        <v>2041</v>
      </c>
      <c r="J226" s="237" t="s">
        <v>2040</v>
      </c>
      <c r="K226" s="5"/>
      <c r="L226" s="237" t="str">
        <f t="shared" si="6"/>
        <v>00677604026 03B</v>
      </c>
      <c r="M226" s="5" t="str">
        <f t="shared" si="7"/>
        <v>Slovenský národný aeroklub generála Milana Rastislava ŠtefánikaiBšportovec Michal Žitňan ml. za 1. m. na MSJ</v>
      </c>
    </row>
    <row r="227" spans="1:13">
      <c r="A227" s="266" t="s">
        <v>95</v>
      </c>
      <c r="B227" s="268" t="s">
        <v>1075</v>
      </c>
      <c r="C227" s="270" t="s">
        <v>1724</v>
      </c>
      <c r="D227" s="272">
        <v>1500</v>
      </c>
      <c r="E227" s="274">
        <v>0</v>
      </c>
      <c r="F227" s="266" t="s">
        <v>241</v>
      </c>
      <c r="G227" s="270" t="s">
        <v>11</v>
      </c>
      <c r="H227" s="270" t="s">
        <v>973</v>
      </c>
      <c r="I227" s="244" t="s">
        <v>2041</v>
      </c>
      <c r="J227" s="237" t="s">
        <v>2040</v>
      </c>
      <c r="K227" s="5"/>
      <c r="L227" s="237" t="str">
        <f t="shared" si="6"/>
        <v>00677604026 03B</v>
      </c>
      <c r="M227" s="5" t="str">
        <f t="shared" si="7"/>
        <v>Slovenský národný aeroklub generála Milana Rastislava ŠtefánikaiBšportovec Michal Žitňan za 2. m. na MS</v>
      </c>
    </row>
    <row r="228" spans="1:13">
      <c r="A228" s="266" t="s">
        <v>95</v>
      </c>
      <c r="B228" s="268" t="s">
        <v>1075</v>
      </c>
      <c r="C228" s="270" t="s">
        <v>1725</v>
      </c>
      <c r="D228" s="272">
        <v>1000</v>
      </c>
      <c r="E228" s="274">
        <v>0</v>
      </c>
      <c r="F228" s="266" t="s">
        <v>241</v>
      </c>
      <c r="G228" s="270" t="s">
        <v>11</v>
      </c>
      <c r="H228" s="270" t="s">
        <v>973</v>
      </c>
      <c r="I228" s="244" t="s">
        <v>2041</v>
      </c>
      <c r="J228" s="237" t="s">
        <v>2040</v>
      </c>
      <c r="K228" s="5"/>
      <c r="L228" s="237" t="str">
        <f t="shared" si="6"/>
        <v>00677604026 03B</v>
      </c>
      <c r="M228" s="5" t="str">
        <f t="shared" si="7"/>
        <v>Slovenský národný aeroklub generála Milana Rastislava ŠtefánikaiBšportovec Štefan Buraj za 2. m. na MS</v>
      </c>
    </row>
    <row r="229" spans="1:13">
      <c r="A229" s="266" t="s">
        <v>95</v>
      </c>
      <c r="B229" s="268" t="s">
        <v>1075</v>
      </c>
      <c r="C229" s="270" t="s">
        <v>1726</v>
      </c>
      <c r="D229" s="272">
        <v>1000</v>
      </c>
      <c r="E229" s="274">
        <v>0</v>
      </c>
      <c r="F229" s="266" t="s">
        <v>241</v>
      </c>
      <c r="G229" s="270" t="s">
        <v>11</v>
      </c>
      <c r="H229" s="270" t="s">
        <v>973</v>
      </c>
      <c r="I229" s="244" t="s">
        <v>2041</v>
      </c>
      <c r="J229" s="237" t="s">
        <v>2040</v>
      </c>
      <c r="K229" s="5"/>
      <c r="L229" s="237" t="str">
        <f t="shared" si="6"/>
        <v>00677604026 03B</v>
      </c>
      <c r="M229" s="5" t="str">
        <f t="shared" si="7"/>
        <v>Slovenský národný aeroklub generála Milana Rastislava ŠtefánikaiBšportovec Vasil Pavljuk za 3. m. na MS</v>
      </c>
    </row>
    <row r="230" spans="1:13">
      <c r="A230" s="266" t="s">
        <v>95</v>
      </c>
      <c r="B230" s="268" t="s">
        <v>1075</v>
      </c>
      <c r="C230" s="270" t="s">
        <v>1727</v>
      </c>
      <c r="D230" s="272">
        <v>330</v>
      </c>
      <c r="E230" s="274">
        <v>0</v>
      </c>
      <c r="F230" s="266" t="s">
        <v>241</v>
      </c>
      <c r="G230" s="270" t="s">
        <v>11</v>
      </c>
      <c r="H230" s="270" t="s">
        <v>973</v>
      </c>
      <c r="I230" s="244" t="s">
        <v>2041</v>
      </c>
      <c r="J230" s="237" t="s">
        <v>2040</v>
      </c>
      <c r="K230" s="5"/>
      <c r="L230" s="237" t="str">
        <f t="shared" si="6"/>
        <v>00677604026 03B</v>
      </c>
      <c r="M230" s="5" t="str">
        <f t="shared" si="7"/>
        <v>Slovenský národný aeroklub generála Milana Rastislava ŠtefánikaiBtréner Peter Matuška: 1 x 1. m. MSJ - Michal Žitňan ml. (raketové modelárstvo)</v>
      </c>
    </row>
    <row r="231" spans="1:13">
      <c r="A231" s="266" t="s">
        <v>95</v>
      </c>
      <c r="B231" s="268" t="s">
        <v>1075</v>
      </c>
      <c r="C231" s="270" t="s">
        <v>1728</v>
      </c>
      <c r="D231" s="272">
        <v>330</v>
      </c>
      <c r="E231" s="274">
        <v>0</v>
      </c>
      <c r="F231" s="266" t="s">
        <v>241</v>
      </c>
      <c r="G231" s="270" t="s">
        <v>11</v>
      </c>
      <c r="H231" s="270" t="s">
        <v>973</v>
      </c>
      <c r="I231" s="244" t="s">
        <v>2041</v>
      </c>
      <c r="J231" s="237" t="s">
        <v>2040</v>
      </c>
      <c r="K231" s="5"/>
      <c r="L231" s="237" t="str">
        <f t="shared" si="6"/>
        <v>00677604026 03B</v>
      </c>
      <c r="M231" s="5" t="str">
        <f t="shared" si="7"/>
        <v>Slovenský národný aeroklub generála Milana Rastislava ŠtefánikaiBtréner Vasil Pavljuk: 1 x 2. m. MSJ - Žitňan ml., Galko, Gombalová (družstvo)</v>
      </c>
    </row>
    <row r="232" spans="1:13">
      <c r="A232" s="236" t="s">
        <v>97</v>
      </c>
      <c r="B232" s="268" t="s">
        <v>98</v>
      </c>
      <c r="C232" s="239" t="s">
        <v>1223</v>
      </c>
      <c r="D232" s="242">
        <v>1118997</v>
      </c>
      <c r="E232" s="243">
        <v>0</v>
      </c>
      <c r="F232" s="236" t="s">
        <v>235</v>
      </c>
      <c r="G232" s="239" t="s">
        <v>11</v>
      </c>
      <c r="H232" s="239" t="s">
        <v>973</v>
      </c>
      <c r="I232" s="244" t="s">
        <v>2042</v>
      </c>
      <c r="J232" s="237" t="s">
        <v>2043</v>
      </c>
      <c r="K232" s="5"/>
      <c r="L232" s="237" t="str">
        <f t="shared" si="6"/>
        <v>30811082026 03B</v>
      </c>
      <c r="M232" s="5" t="str">
        <f t="shared" si="7"/>
        <v>Slovenský olympijský výborcBčinnosť Slovenského olympijského výboru</v>
      </c>
    </row>
    <row r="233" spans="1:13">
      <c r="A233" s="266" t="s">
        <v>97</v>
      </c>
      <c r="B233" s="268" t="s">
        <v>98</v>
      </c>
      <c r="C233" s="270" t="s">
        <v>1647</v>
      </c>
      <c r="D233" s="272">
        <v>228000</v>
      </c>
      <c r="E233" s="274">
        <v>0.09</v>
      </c>
      <c r="F233" s="276" t="s">
        <v>239</v>
      </c>
      <c r="G233" s="239" t="s">
        <v>7</v>
      </c>
      <c r="H233" s="270" t="s">
        <v>973</v>
      </c>
      <c r="I233" s="244" t="s">
        <v>2044</v>
      </c>
      <c r="J233" s="237" t="s">
        <v>2045</v>
      </c>
      <c r="K233" s="5"/>
      <c r="L233" s="237" t="str">
        <f t="shared" si="6"/>
        <v>30811082026 01B</v>
      </c>
      <c r="M233" s="5" t="str">
        <f t="shared" si="7"/>
        <v>Slovenský olympijský výborgBOlympijský deň, SF: 9%</v>
      </c>
    </row>
    <row r="234" spans="1:13" ht="12" customHeight="1">
      <c r="A234" s="266" t="s">
        <v>97</v>
      </c>
      <c r="B234" s="268" t="s">
        <v>98</v>
      </c>
      <c r="C234" s="270" t="s">
        <v>1831</v>
      </c>
      <c r="D234" s="272">
        <v>7425</v>
      </c>
      <c r="E234" s="274">
        <v>0</v>
      </c>
      <c r="F234" s="266" t="s">
        <v>244</v>
      </c>
      <c r="G234" s="270" t="s">
        <v>11</v>
      </c>
      <c r="H234" s="270" t="s">
        <v>973</v>
      </c>
      <c r="I234" s="244" t="s">
        <v>2046</v>
      </c>
      <c r="J234" s="237" t="s">
        <v>2043</v>
      </c>
      <c r="K234" s="5"/>
      <c r="L234" s="237" t="str">
        <f t="shared" si="6"/>
        <v>30811082026 03B</v>
      </c>
      <c r="M234" s="5" t="str">
        <f t="shared" si="7"/>
        <v>Slovenský olympijský výborlBrealizačný tím športovca: Anastasia Kuzminova za 1. m. na ZOH</v>
      </c>
    </row>
    <row r="235" spans="1:13">
      <c r="A235" s="266" t="s">
        <v>97</v>
      </c>
      <c r="B235" s="268" t="s">
        <v>98</v>
      </c>
      <c r="C235" s="270" t="s">
        <v>1832</v>
      </c>
      <c r="D235" s="272">
        <v>5775</v>
      </c>
      <c r="E235" s="274">
        <v>0</v>
      </c>
      <c r="F235" s="266" t="s">
        <v>244</v>
      </c>
      <c r="G235" s="270" t="s">
        <v>11</v>
      </c>
      <c r="H235" s="270" t="s">
        <v>973</v>
      </c>
      <c r="I235" s="244" t="s">
        <v>2046</v>
      </c>
      <c r="J235" s="237" t="s">
        <v>2043</v>
      </c>
      <c r="K235" s="5"/>
      <c r="L235" s="237" t="str">
        <f t="shared" si="6"/>
        <v>30811082026 03B</v>
      </c>
      <c r="M235" s="5" t="str">
        <f t="shared" si="7"/>
        <v>Slovenský olympijský výborlBrealizačný tím športovca: Anastasia Kuzminova za 2. m. na ZOH</v>
      </c>
    </row>
    <row r="236" spans="1:13">
      <c r="A236" s="266" t="s">
        <v>97</v>
      </c>
      <c r="B236" s="268" t="s">
        <v>98</v>
      </c>
      <c r="C236" s="270" t="s">
        <v>1832</v>
      </c>
      <c r="D236" s="272">
        <v>5775</v>
      </c>
      <c r="E236" s="274">
        <v>0</v>
      </c>
      <c r="F236" s="266" t="s">
        <v>244</v>
      </c>
      <c r="G236" s="270" t="s">
        <v>11</v>
      </c>
      <c r="H236" s="270" t="s">
        <v>973</v>
      </c>
      <c r="I236" s="244" t="s">
        <v>2046</v>
      </c>
      <c r="J236" s="237" t="s">
        <v>2043</v>
      </c>
      <c r="K236" s="5"/>
      <c r="L236" s="237" t="str">
        <f t="shared" si="6"/>
        <v>30811082026 03B</v>
      </c>
      <c r="M236" s="5" t="str">
        <f t="shared" si="7"/>
        <v>Slovenský olympijský výborlBrealizačný tím športovca: Anastasia Kuzminova za 2. m. na ZOH</v>
      </c>
    </row>
    <row r="237" spans="1:13">
      <c r="A237" s="266" t="s">
        <v>97</v>
      </c>
      <c r="B237" s="268" t="s">
        <v>98</v>
      </c>
      <c r="C237" s="270" t="s">
        <v>1833</v>
      </c>
      <c r="D237" s="272">
        <v>1650</v>
      </c>
      <c r="E237" s="274">
        <v>0</v>
      </c>
      <c r="F237" s="266" t="s">
        <v>244</v>
      </c>
      <c r="G237" s="270" t="s">
        <v>11</v>
      </c>
      <c r="H237" s="270" t="s">
        <v>973</v>
      </c>
      <c r="I237" s="244" t="s">
        <v>2046</v>
      </c>
      <c r="J237" s="237" t="s">
        <v>2043</v>
      </c>
      <c r="K237" s="5"/>
      <c r="L237" s="237" t="str">
        <f t="shared" si="6"/>
        <v>30811082026 03B</v>
      </c>
      <c r="M237" s="5" t="str">
        <f t="shared" si="7"/>
        <v>Slovenský olympijský výborlBrealizačný tím športovca: Paulína Fialková za 5. m. na ZOH</v>
      </c>
    </row>
    <row r="238" spans="1:13">
      <c r="A238" s="266" t="s">
        <v>97</v>
      </c>
      <c r="B238" s="268" t="s">
        <v>98</v>
      </c>
      <c r="C238" s="270" t="s">
        <v>1834</v>
      </c>
      <c r="D238" s="272">
        <v>1650</v>
      </c>
      <c r="E238" s="274">
        <v>0</v>
      </c>
      <c r="F238" s="266" t="s">
        <v>244</v>
      </c>
      <c r="G238" s="270" t="s">
        <v>11</v>
      </c>
      <c r="H238" s="270" t="s">
        <v>973</v>
      </c>
      <c r="I238" s="244" t="s">
        <v>2046</v>
      </c>
      <c r="J238" s="237" t="s">
        <v>2043</v>
      </c>
      <c r="K238" s="5"/>
      <c r="L238" s="237" t="str">
        <f t="shared" si="6"/>
        <v>30811082026 03B</v>
      </c>
      <c r="M238" s="5" t="str">
        <f t="shared" si="7"/>
        <v>Slovenský olympijský výborlBrealizačný tím športovca: Petra Vlhová za 5. m. na ZOH</v>
      </c>
    </row>
    <row r="239" spans="1:13">
      <c r="A239" s="266" t="s">
        <v>97</v>
      </c>
      <c r="B239" s="268" t="s">
        <v>98</v>
      </c>
      <c r="C239" s="270" t="s">
        <v>1835</v>
      </c>
      <c r="D239" s="272">
        <v>1650</v>
      </c>
      <c r="E239" s="274">
        <v>0</v>
      </c>
      <c r="F239" s="266" t="s">
        <v>244</v>
      </c>
      <c r="G239" s="270" t="s">
        <v>11</v>
      </c>
      <c r="H239" s="270" t="s">
        <v>973</v>
      </c>
      <c r="I239" s="244" t="s">
        <v>2046</v>
      </c>
      <c r="J239" s="237" t="s">
        <v>2043</v>
      </c>
      <c r="K239" s="5"/>
      <c r="L239" s="237" t="str">
        <f t="shared" si="6"/>
        <v>30811082026 03B</v>
      </c>
      <c r="M239" s="5" t="str">
        <f t="shared" si="7"/>
        <v>Slovenský olympijský výborlBrealizačný tím športovcov: Anastasia Kuzminova, Paulína Fialková, Terézia Poliaková, Ivona Fialková za 5. m. na ZOH</v>
      </c>
    </row>
    <row r="240" spans="1:13">
      <c r="A240" s="266" t="s">
        <v>97</v>
      </c>
      <c r="B240" s="268" t="s">
        <v>98</v>
      </c>
      <c r="C240" s="270" t="s">
        <v>1836</v>
      </c>
      <c r="D240" s="272">
        <v>16250</v>
      </c>
      <c r="E240" s="274">
        <v>0</v>
      </c>
      <c r="F240" s="266" t="s">
        <v>244</v>
      </c>
      <c r="G240" s="270" t="s">
        <v>11</v>
      </c>
      <c r="H240" s="270" t="s">
        <v>973</v>
      </c>
      <c r="I240" s="244" t="s">
        <v>2046</v>
      </c>
      <c r="J240" s="237" t="s">
        <v>2043</v>
      </c>
      <c r="K240" s="5"/>
      <c r="L240" s="237" t="str">
        <f t="shared" si="6"/>
        <v>30811082026 03B</v>
      </c>
      <c r="M240" s="5" t="str">
        <f t="shared" si="7"/>
        <v>Slovenský olympijský výborlBšportovci Anastasia Kuzminova, Paulína Fialková, Terézia Poliaková, Ivona Fialková za 5. m. na ZOH</v>
      </c>
    </row>
    <row r="241" spans="1:13">
      <c r="A241" s="266" t="s">
        <v>97</v>
      </c>
      <c r="B241" s="268" t="s">
        <v>98</v>
      </c>
      <c r="C241" s="270" t="s">
        <v>1837</v>
      </c>
      <c r="D241" s="272">
        <v>22500</v>
      </c>
      <c r="E241" s="274">
        <v>0</v>
      </c>
      <c r="F241" s="266" t="s">
        <v>244</v>
      </c>
      <c r="G241" s="270" t="s">
        <v>11</v>
      </c>
      <c r="H241" s="270" t="s">
        <v>973</v>
      </c>
      <c r="I241" s="244" t="s">
        <v>2046</v>
      </c>
      <c r="J241" s="237" t="s">
        <v>2043</v>
      </c>
      <c r="K241" s="5"/>
      <c r="L241" s="237" t="str">
        <f t="shared" si="6"/>
        <v>30811082026 03B</v>
      </c>
      <c r="M241" s="5" t="str">
        <f t="shared" si="7"/>
        <v>Slovenský olympijský výborlBšportovec Anastasia Kuzminova za 1. m. na ZOH</v>
      </c>
    </row>
    <row r="242" spans="1:13">
      <c r="A242" s="266" t="s">
        <v>97</v>
      </c>
      <c r="B242" s="268" t="s">
        <v>98</v>
      </c>
      <c r="C242" s="270" t="s">
        <v>1838</v>
      </c>
      <c r="D242" s="272">
        <v>17500</v>
      </c>
      <c r="E242" s="274">
        <v>0</v>
      </c>
      <c r="F242" s="266" t="s">
        <v>244</v>
      </c>
      <c r="G242" s="270" t="s">
        <v>11</v>
      </c>
      <c r="H242" s="270" t="s">
        <v>973</v>
      </c>
      <c r="I242" s="244" t="s">
        <v>2046</v>
      </c>
      <c r="J242" s="237" t="s">
        <v>2043</v>
      </c>
      <c r="K242" s="5"/>
      <c r="L242" s="237" t="str">
        <f t="shared" si="6"/>
        <v>30811082026 03B</v>
      </c>
      <c r="M242" s="5" t="str">
        <f t="shared" si="7"/>
        <v>Slovenský olympijský výborlBšportovec Anastasia Kuzminova za 2. m. na ZOH</v>
      </c>
    </row>
    <row r="243" spans="1:13">
      <c r="A243" s="266" t="s">
        <v>97</v>
      </c>
      <c r="B243" s="268" t="s">
        <v>98</v>
      </c>
      <c r="C243" s="270" t="s">
        <v>1838</v>
      </c>
      <c r="D243" s="272">
        <v>17500</v>
      </c>
      <c r="E243" s="274">
        <v>0</v>
      </c>
      <c r="F243" s="266" t="s">
        <v>244</v>
      </c>
      <c r="G243" s="270" t="s">
        <v>11</v>
      </c>
      <c r="H243" s="270" t="s">
        <v>973</v>
      </c>
      <c r="I243" s="244" t="s">
        <v>2046</v>
      </c>
      <c r="J243" s="237" t="s">
        <v>2043</v>
      </c>
      <c r="K243" s="5"/>
      <c r="L243" s="237" t="str">
        <f t="shared" si="6"/>
        <v>30811082026 03B</v>
      </c>
      <c r="M243" s="5" t="str">
        <f t="shared" si="7"/>
        <v>Slovenský olympijský výborlBšportovec Anastasia Kuzminova za 2. m. na ZOH</v>
      </c>
    </row>
    <row r="244" spans="1:13">
      <c r="A244" s="266" t="s">
        <v>97</v>
      </c>
      <c r="B244" s="268" t="s">
        <v>98</v>
      </c>
      <c r="C244" s="270" t="s">
        <v>1839</v>
      </c>
      <c r="D244" s="272">
        <v>5000</v>
      </c>
      <c r="E244" s="274">
        <v>0</v>
      </c>
      <c r="F244" s="266" t="s">
        <v>244</v>
      </c>
      <c r="G244" s="270" t="s">
        <v>11</v>
      </c>
      <c r="H244" s="270" t="s">
        <v>973</v>
      </c>
      <c r="I244" s="244" t="s">
        <v>2046</v>
      </c>
      <c r="J244" s="237" t="s">
        <v>2043</v>
      </c>
      <c r="K244" s="5"/>
      <c r="L244" s="237" t="str">
        <f t="shared" si="6"/>
        <v>30811082026 03B</v>
      </c>
      <c r="M244" s="5" t="str">
        <f t="shared" si="7"/>
        <v>Slovenský olympijský výborlBšportovec Paulína Fialková za 5. m. na ZOH</v>
      </c>
    </row>
    <row r="245" spans="1:13">
      <c r="A245" s="266" t="s">
        <v>97</v>
      </c>
      <c r="B245" s="268" t="s">
        <v>98</v>
      </c>
      <c r="C245" s="270" t="s">
        <v>1840</v>
      </c>
      <c r="D245" s="272">
        <v>5000</v>
      </c>
      <c r="E245" s="274">
        <v>0</v>
      </c>
      <c r="F245" s="266" t="s">
        <v>244</v>
      </c>
      <c r="G245" s="270" t="s">
        <v>11</v>
      </c>
      <c r="H245" s="270" t="s">
        <v>973</v>
      </c>
      <c r="I245" s="244" t="s">
        <v>2046</v>
      </c>
      <c r="J245" s="237" t="s">
        <v>2043</v>
      </c>
      <c r="K245" s="5"/>
      <c r="L245" s="237" t="str">
        <f t="shared" si="6"/>
        <v>30811082026 03B</v>
      </c>
      <c r="M245" s="5" t="str">
        <f t="shared" si="7"/>
        <v>Slovenský olympijský výborlBšportovec Petra Vlhová za 5. m. na ZOH</v>
      </c>
    </row>
    <row r="246" spans="1:13">
      <c r="A246" s="236" t="s">
        <v>99</v>
      </c>
      <c r="B246" s="268" t="s">
        <v>100</v>
      </c>
      <c r="C246" s="239" t="s">
        <v>1224</v>
      </c>
      <c r="D246" s="242">
        <v>119913</v>
      </c>
      <c r="E246" s="243">
        <v>0</v>
      </c>
      <c r="F246" s="236" t="s">
        <v>236</v>
      </c>
      <c r="G246" s="239" t="s">
        <v>11</v>
      </c>
      <c r="H246" s="239" t="s">
        <v>973</v>
      </c>
      <c r="I246" s="244" t="s">
        <v>2047</v>
      </c>
      <c r="J246" s="237" t="s">
        <v>2048</v>
      </c>
      <c r="K246" s="5"/>
      <c r="L246" s="237" t="str">
        <f t="shared" si="6"/>
        <v>31745661026 03B</v>
      </c>
      <c r="M246" s="5" t="str">
        <f t="shared" si="7"/>
        <v>Slovenský paralympijský výbordBčinnosť Deaflympijského výboru Slovenska</v>
      </c>
    </row>
    <row r="247" spans="1:13">
      <c r="A247" s="236" t="s">
        <v>99</v>
      </c>
      <c r="B247" s="268" t="s">
        <v>100</v>
      </c>
      <c r="C247" s="239" t="s">
        <v>1225</v>
      </c>
      <c r="D247" s="242">
        <v>1036023</v>
      </c>
      <c r="E247" s="243">
        <v>0</v>
      </c>
      <c r="F247" s="236" t="s">
        <v>236</v>
      </c>
      <c r="G247" s="239" t="s">
        <v>11</v>
      </c>
      <c r="H247" s="239" t="s">
        <v>973</v>
      </c>
      <c r="I247" s="244" t="s">
        <v>2047</v>
      </c>
      <c r="J247" s="237" t="s">
        <v>2048</v>
      </c>
      <c r="K247" s="5"/>
      <c r="L247" s="237" t="str">
        <f t="shared" si="6"/>
        <v>31745661026 03B</v>
      </c>
      <c r="M247" s="5" t="str">
        <f t="shared" si="7"/>
        <v>Slovenský paralympijský výbordBčinnosť Slovenského paralympijského výboru</v>
      </c>
    </row>
    <row r="248" spans="1:13">
      <c r="A248" s="236" t="s">
        <v>99</v>
      </c>
      <c r="B248" s="268" t="s">
        <v>100</v>
      </c>
      <c r="C248" s="239" t="s">
        <v>1226</v>
      </c>
      <c r="D248" s="242">
        <v>467144</v>
      </c>
      <c r="E248" s="243">
        <v>0</v>
      </c>
      <c r="F248" s="236" t="s">
        <v>236</v>
      </c>
      <c r="G248" s="239" t="s">
        <v>11</v>
      </c>
      <c r="H248" s="239" t="s">
        <v>973</v>
      </c>
      <c r="I248" s="244" t="s">
        <v>2047</v>
      </c>
      <c r="J248" s="237" t="s">
        <v>2048</v>
      </c>
      <c r="K248" s="5"/>
      <c r="L248" s="237" t="str">
        <f t="shared" si="6"/>
        <v>31745661026 03B</v>
      </c>
      <c r="M248" s="5" t="str">
        <f t="shared" si="7"/>
        <v>Slovenský paralympijský výbordBčinnosť Slovenského zväzu telesne postihnutých športovcov</v>
      </c>
    </row>
    <row r="249" spans="1:13">
      <c r="A249" s="236" t="s">
        <v>99</v>
      </c>
      <c r="B249" s="268" t="s">
        <v>100</v>
      </c>
      <c r="C249" s="239" t="s">
        <v>1227</v>
      </c>
      <c r="D249" s="242">
        <v>39165</v>
      </c>
      <c r="E249" s="243">
        <v>0</v>
      </c>
      <c r="F249" s="236" t="s">
        <v>236</v>
      </c>
      <c r="G249" s="239" t="s">
        <v>11</v>
      </c>
      <c r="H249" s="239" t="s">
        <v>973</v>
      </c>
      <c r="I249" s="244" t="s">
        <v>2047</v>
      </c>
      <c r="J249" s="237" t="s">
        <v>2048</v>
      </c>
      <c r="K249" s="5"/>
      <c r="L249" s="237" t="str">
        <f t="shared" si="6"/>
        <v>31745661026 03B</v>
      </c>
      <c r="M249" s="5" t="str">
        <f t="shared" si="7"/>
        <v>Slovenský paralympijský výbordBčinnosť Slovenskej asociácie zrakovo postihnutých športovcov</v>
      </c>
    </row>
    <row r="250" spans="1:13">
      <c r="A250" s="236" t="s">
        <v>99</v>
      </c>
      <c r="B250" s="268" t="s">
        <v>100</v>
      </c>
      <c r="C250" s="239" t="s">
        <v>1228</v>
      </c>
      <c r="D250" s="242">
        <v>296000</v>
      </c>
      <c r="E250" s="243">
        <v>0</v>
      </c>
      <c r="F250" s="236" t="s">
        <v>236</v>
      </c>
      <c r="G250" s="239" t="s">
        <v>11</v>
      </c>
      <c r="H250" s="239" t="s">
        <v>973</v>
      </c>
      <c r="I250" s="244" t="s">
        <v>2047</v>
      </c>
      <c r="J250" s="237" t="s">
        <v>2048</v>
      </c>
      <c r="K250" s="5"/>
      <c r="L250" s="237" t="str">
        <f t="shared" si="6"/>
        <v>31745661026 03B</v>
      </c>
      <c r="M250" s="5" t="str">
        <f t="shared" si="7"/>
        <v>Slovenský paralympijský výbordBčinnosť Špeciálnych olympiád Slovensko</v>
      </c>
    </row>
    <row r="251" spans="1:13">
      <c r="A251" s="266" t="s">
        <v>99</v>
      </c>
      <c r="B251" s="268" t="s">
        <v>100</v>
      </c>
      <c r="C251" s="270" t="s">
        <v>1729</v>
      </c>
      <c r="D251" s="272">
        <v>1500</v>
      </c>
      <c r="E251" s="274">
        <v>0</v>
      </c>
      <c r="F251" s="266" t="s">
        <v>241</v>
      </c>
      <c r="G251" s="270" t="s">
        <v>11</v>
      </c>
      <c r="H251" s="270" t="s">
        <v>973</v>
      </c>
      <c r="I251" s="244" t="s">
        <v>2049</v>
      </c>
      <c r="J251" s="237" t="s">
        <v>2048</v>
      </c>
      <c r="K251" s="5"/>
      <c r="L251" s="237" t="str">
        <f t="shared" si="6"/>
        <v>31745661026 03B</v>
      </c>
      <c r="M251" s="5" t="str">
        <f t="shared" si="7"/>
        <v>Slovenský paralympijský výboriBšportovci Mária Dutková, Martin Šolc za 3. m. na MS</v>
      </c>
    </row>
    <row r="252" spans="1:13">
      <c r="A252" s="266" t="s">
        <v>99</v>
      </c>
      <c r="B252" s="268" t="s">
        <v>100</v>
      </c>
      <c r="C252" s="270" t="s">
        <v>1841</v>
      </c>
      <c r="D252" s="272">
        <v>2475</v>
      </c>
      <c r="E252" s="274">
        <v>0</v>
      </c>
      <c r="F252" s="266" t="s">
        <v>244</v>
      </c>
      <c r="G252" s="270" t="s">
        <v>11</v>
      </c>
      <c r="H252" s="270" t="s">
        <v>973</v>
      </c>
      <c r="I252" s="244" t="s">
        <v>2050</v>
      </c>
      <c r="J252" s="237" t="s">
        <v>2048</v>
      </c>
      <c r="K252" s="5"/>
      <c r="L252" s="237" t="str">
        <f t="shared" si="6"/>
        <v>31745661026 03B</v>
      </c>
      <c r="M252" s="5" t="str">
        <f t="shared" si="7"/>
        <v>Slovenský paralympijský výborlBrealizačný tím športovca: Martin France za 4. m. na ZPH</v>
      </c>
    </row>
    <row r="253" spans="1:13">
      <c r="A253" s="266" t="s">
        <v>99</v>
      </c>
      <c r="B253" s="268" t="s">
        <v>100</v>
      </c>
      <c r="C253" s="270" t="s">
        <v>1842</v>
      </c>
      <c r="D253" s="272">
        <v>1320</v>
      </c>
      <c r="E253" s="274">
        <v>0</v>
      </c>
      <c r="F253" s="266" t="s">
        <v>244</v>
      </c>
      <c r="G253" s="270" t="s">
        <v>11</v>
      </c>
      <c r="H253" s="270" t="s">
        <v>973</v>
      </c>
      <c r="I253" s="244" t="s">
        <v>2050</v>
      </c>
      <c r="J253" s="237" t="s">
        <v>2048</v>
      </c>
      <c r="K253" s="5"/>
      <c r="L253" s="237" t="str">
        <f t="shared" si="6"/>
        <v>31745661026 03B</v>
      </c>
      <c r="M253" s="5" t="str">
        <f t="shared" si="7"/>
        <v>Slovenský paralympijský výborlBrealizačný tím športovca: Martin France za 6. m. na ZPH</v>
      </c>
    </row>
    <row r="254" spans="1:13">
      <c r="A254" s="266" t="s">
        <v>99</v>
      </c>
      <c r="B254" s="268" t="s">
        <v>100</v>
      </c>
      <c r="C254" s="270" t="s">
        <v>1843</v>
      </c>
      <c r="D254" s="272">
        <v>660</v>
      </c>
      <c r="E254" s="274">
        <v>0</v>
      </c>
      <c r="F254" s="266" t="s">
        <v>244</v>
      </c>
      <c r="G254" s="270" t="s">
        <v>11</v>
      </c>
      <c r="H254" s="270" t="s">
        <v>973</v>
      </c>
      <c r="I254" s="244" t="s">
        <v>2050</v>
      </c>
      <c r="J254" s="237" t="s">
        <v>2048</v>
      </c>
      <c r="K254" s="5"/>
      <c r="L254" s="237" t="str">
        <f t="shared" si="6"/>
        <v>31745661026 03B</v>
      </c>
      <c r="M254" s="5" t="str">
        <f t="shared" si="7"/>
        <v>Slovenský paralympijský výborlBrealizačný tím športovca: Martin France za 8. m. na ZPH</v>
      </c>
    </row>
    <row r="255" spans="1:13">
      <c r="A255" s="266" t="s">
        <v>99</v>
      </c>
      <c r="B255" s="268" t="s">
        <v>100</v>
      </c>
      <c r="C255" s="270" t="s">
        <v>1844</v>
      </c>
      <c r="D255" s="272">
        <v>1650</v>
      </c>
      <c r="E255" s="274">
        <v>0</v>
      </c>
      <c r="F255" s="266" t="s">
        <v>244</v>
      </c>
      <c r="G255" s="270" t="s">
        <v>11</v>
      </c>
      <c r="H255" s="270" t="s">
        <v>973</v>
      </c>
      <c r="I255" s="244" t="s">
        <v>2050</v>
      </c>
      <c r="J255" s="237" t="s">
        <v>2048</v>
      </c>
      <c r="K255" s="5"/>
      <c r="L255" s="237" t="str">
        <f t="shared" si="6"/>
        <v>31745661026 03B</v>
      </c>
      <c r="M255" s="5" t="str">
        <f t="shared" si="7"/>
        <v>Slovenský paralympijský výborlBrealizačný tím športovca: Petra Smaržová za 5. m. na ZPH</v>
      </c>
    </row>
    <row r="256" spans="1:13">
      <c r="A256" s="266" t="s">
        <v>99</v>
      </c>
      <c r="B256" s="268" t="s">
        <v>100</v>
      </c>
      <c r="C256" s="270" t="s">
        <v>1844</v>
      </c>
      <c r="D256" s="272">
        <v>1650</v>
      </c>
      <c r="E256" s="274">
        <v>0</v>
      </c>
      <c r="F256" s="266" t="s">
        <v>244</v>
      </c>
      <c r="G256" s="270" t="s">
        <v>11</v>
      </c>
      <c r="H256" s="270" t="s">
        <v>973</v>
      </c>
      <c r="I256" s="244" t="s">
        <v>2050</v>
      </c>
      <c r="J256" s="237" t="s">
        <v>2048</v>
      </c>
      <c r="K256" s="5"/>
      <c r="L256" s="237" t="str">
        <f t="shared" ref="L256:L330" si="8">A256&amp;G256&amp;H256</f>
        <v>31745661026 03B</v>
      </c>
      <c r="M256" s="5" t="str">
        <f t="shared" ref="M256:M330" si="9">B256&amp;F256&amp;H256&amp;C256</f>
        <v>Slovenský paralympijský výborlBrealizačný tím športovca: Petra Smaržová za 5. m. na ZPH</v>
      </c>
    </row>
    <row r="257" spans="1:13">
      <c r="A257" s="266" t="s">
        <v>99</v>
      </c>
      <c r="B257" s="268" t="s">
        <v>100</v>
      </c>
      <c r="C257" s="270" t="s">
        <v>1845</v>
      </c>
      <c r="D257" s="272">
        <v>1320</v>
      </c>
      <c r="E257" s="274">
        <v>0</v>
      </c>
      <c r="F257" s="266" t="s">
        <v>244</v>
      </c>
      <c r="G257" s="270" t="s">
        <v>11</v>
      </c>
      <c r="H257" s="270" t="s">
        <v>973</v>
      </c>
      <c r="I257" s="244" t="s">
        <v>2050</v>
      </c>
      <c r="J257" s="237" t="s">
        <v>2048</v>
      </c>
      <c r="K257" s="5"/>
      <c r="L257" s="237" t="str">
        <f t="shared" si="8"/>
        <v>31745661026 03B</v>
      </c>
      <c r="M257" s="5" t="str">
        <f t="shared" si="9"/>
        <v>Slovenský paralympijský výborlBrealizačný tím športovca: Petra Smaržová za 6. m. na ZPH</v>
      </c>
    </row>
    <row r="258" spans="1:13">
      <c r="A258" s="266" t="s">
        <v>99</v>
      </c>
      <c r="B258" s="268" t="s">
        <v>100</v>
      </c>
      <c r="C258" s="270" t="s">
        <v>1846</v>
      </c>
      <c r="D258" s="272">
        <v>7425</v>
      </c>
      <c r="E258" s="274">
        <v>0</v>
      </c>
      <c r="F258" s="266" t="s">
        <v>244</v>
      </c>
      <c r="G258" s="270" t="s">
        <v>11</v>
      </c>
      <c r="H258" s="270" t="s">
        <v>973</v>
      </c>
      <c r="I258" s="244" t="s">
        <v>2050</v>
      </c>
      <c r="J258" s="237" t="s">
        <v>2048</v>
      </c>
      <c r="K258" s="5"/>
      <c r="L258" s="237" t="str">
        <f t="shared" si="8"/>
        <v>31745661026 03B</v>
      </c>
      <c r="M258" s="5" t="str">
        <f t="shared" si="9"/>
        <v>Slovenský paralympijský výborlBrealizačný tím športovcov: Henrieta Farkašová a Natália Šubrtová za 1. m. na ZPH</v>
      </c>
    </row>
    <row r="259" spans="1:13">
      <c r="A259" s="266" t="s">
        <v>99</v>
      </c>
      <c r="B259" s="268" t="s">
        <v>100</v>
      </c>
      <c r="C259" s="270" t="s">
        <v>1846</v>
      </c>
      <c r="D259" s="272">
        <v>7425</v>
      </c>
      <c r="E259" s="274">
        <v>0</v>
      </c>
      <c r="F259" s="266" t="s">
        <v>244</v>
      </c>
      <c r="G259" s="270" t="s">
        <v>11</v>
      </c>
      <c r="H259" s="270" t="s">
        <v>973</v>
      </c>
      <c r="I259" s="244" t="s">
        <v>2050</v>
      </c>
      <c r="J259" s="237" t="s">
        <v>2048</v>
      </c>
      <c r="K259" s="5"/>
      <c r="L259" s="237" t="str">
        <f t="shared" si="8"/>
        <v>31745661026 03B</v>
      </c>
      <c r="M259" s="5" t="str">
        <f t="shared" si="9"/>
        <v>Slovenský paralympijský výborlBrealizačný tím športovcov: Henrieta Farkašová a Natália Šubrtová za 1. m. na ZPH</v>
      </c>
    </row>
    <row r="260" spans="1:13">
      <c r="A260" s="266" t="s">
        <v>99</v>
      </c>
      <c r="B260" s="268" t="s">
        <v>100</v>
      </c>
      <c r="C260" s="270" t="s">
        <v>1846</v>
      </c>
      <c r="D260" s="272">
        <v>7425</v>
      </c>
      <c r="E260" s="274">
        <v>0</v>
      </c>
      <c r="F260" s="266" t="s">
        <v>244</v>
      </c>
      <c r="G260" s="270" t="s">
        <v>11</v>
      </c>
      <c r="H260" s="270" t="s">
        <v>973</v>
      </c>
      <c r="I260" s="244" t="s">
        <v>2050</v>
      </c>
      <c r="J260" s="237" t="s">
        <v>2048</v>
      </c>
      <c r="K260" s="5"/>
      <c r="L260" s="237" t="str">
        <f t="shared" si="8"/>
        <v>31745661026 03B</v>
      </c>
      <c r="M260" s="5" t="str">
        <f t="shared" si="9"/>
        <v>Slovenský paralympijský výborlBrealizačný tím športovcov: Henrieta Farkašová a Natália Šubrtová za 1. m. na ZPH</v>
      </c>
    </row>
    <row r="261" spans="1:13">
      <c r="A261" s="266" t="s">
        <v>99</v>
      </c>
      <c r="B261" s="268" t="s">
        <v>100</v>
      </c>
      <c r="C261" s="270" t="s">
        <v>1846</v>
      </c>
      <c r="D261" s="272">
        <v>7425</v>
      </c>
      <c r="E261" s="274">
        <v>0</v>
      </c>
      <c r="F261" s="266" t="s">
        <v>244</v>
      </c>
      <c r="G261" s="270" t="s">
        <v>11</v>
      </c>
      <c r="H261" s="270" t="s">
        <v>973</v>
      </c>
      <c r="I261" s="244" t="s">
        <v>2050</v>
      </c>
      <c r="J261" s="237" t="s">
        <v>2048</v>
      </c>
      <c r="K261" s="5"/>
      <c r="L261" s="237" t="str">
        <f t="shared" si="8"/>
        <v>31745661026 03B</v>
      </c>
      <c r="M261" s="5" t="str">
        <f t="shared" si="9"/>
        <v>Slovenský paralympijský výborlBrealizačný tím športovcov: Henrieta Farkašová a Natália Šubrtová za 1. m. na ZPH</v>
      </c>
    </row>
    <row r="262" spans="1:13">
      <c r="A262" s="266" t="s">
        <v>99</v>
      </c>
      <c r="B262" s="268" t="s">
        <v>100</v>
      </c>
      <c r="C262" s="270" t="s">
        <v>1847</v>
      </c>
      <c r="D262" s="272">
        <v>5775</v>
      </c>
      <c r="E262" s="274">
        <v>0</v>
      </c>
      <c r="F262" s="266" t="s">
        <v>244</v>
      </c>
      <c r="G262" s="270" t="s">
        <v>11</v>
      </c>
      <c r="H262" s="270" t="s">
        <v>973</v>
      </c>
      <c r="I262" s="244" t="s">
        <v>2050</v>
      </c>
      <c r="J262" s="237" t="s">
        <v>2048</v>
      </c>
      <c r="K262" s="5"/>
      <c r="L262" s="237" t="str">
        <f t="shared" si="8"/>
        <v>31745661026 03B</v>
      </c>
      <c r="M262" s="5" t="str">
        <f t="shared" si="9"/>
        <v>Slovenský paralympijský výborlBrealizačný tím športovcov: Henrieta Farkašová a Natália Šubrtová za 2. m. na ZPH</v>
      </c>
    </row>
    <row r="263" spans="1:13">
      <c r="A263" s="266" t="s">
        <v>99</v>
      </c>
      <c r="B263" s="268" t="s">
        <v>100</v>
      </c>
      <c r="C263" s="270" t="s">
        <v>1848</v>
      </c>
      <c r="D263" s="272">
        <v>7425</v>
      </c>
      <c r="E263" s="274">
        <v>0</v>
      </c>
      <c r="F263" s="266" t="s">
        <v>244</v>
      </c>
      <c r="G263" s="270" t="s">
        <v>11</v>
      </c>
      <c r="H263" s="270" t="s">
        <v>973</v>
      </c>
      <c r="I263" s="244" t="s">
        <v>2050</v>
      </c>
      <c r="J263" s="237" t="s">
        <v>2048</v>
      </c>
      <c r="K263" s="5"/>
      <c r="L263" s="237" t="str">
        <f t="shared" si="8"/>
        <v>31745661026 03B</v>
      </c>
      <c r="M263" s="5" t="str">
        <f t="shared" si="9"/>
        <v>Slovenský paralympijský výborlBrealizačný tím športovcov: Jakub Krako a Branislav Brozman za 1. m. na ZPH</v>
      </c>
    </row>
    <row r="264" spans="1:13">
      <c r="A264" s="266" t="s">
        <v>99</v>
      </c>
      <c r="B264" s="268" t="s">
        <v>100</v>
      </c>
      <c r="C264" s="270" t="s">
        <v>1849</v>
      </c>
      <c r="D264" s="272">
        <v>5775</v>
      </c>
      <c r="E264" s="274">
        <v>0</v>
      </c>
      <c r="F264" s="266" t="s">
        <v>244</v>
      </c>
      <c r="G264" s="270" t="s">
        <v>11</v>
      </c>
      <c r="H264" s="270" t="s">
        <v>973</v>
      </c>
      <c r="I264" s="244" t="s">
        <v>2050</v>
      </c>
      <c r="J264" s="237" t="s">
        <v>2048</v>
      </c>
      <c r="K264" s="5"/>
      <c r="L264" s="237" t="str">
        <f t="shared" si="8"/>
        <v>31745661026 03B</v>
      </c>
      <c r="M264" s="5" t="str">
        <f t="shared" si="9"/>
        <v>Slovenský paralympijský výborlBrealizačný tím športovcov: Jakub Krako a Branislav Brozman za 2. m. na ZPH</v>
      </c>
    </row>
    <row r="265" spans="1:13">
      <c r="A265" s="266" t="s">
        <v>99</v>
      </c>
      <c r="B265" s="268" t="s">
        <v>100</v>
      </c>
      <c r="C265" s="270" t="s">
        <v>1849</v>
      </c>
      <c r="D265" s="272">
        <v>5775</v>
      </c>
      <c r="E265" s="274">
        <v>0</v>
      </c>
      <c r="F265" s="266" t="s">
        <v>244</v>
      </c>
      <c r="G265" s="270" t="s">
        <v>11</v>
      </c>
      <c r="H265" s="270" t="s">
        <v>973</v>
      </c>
      <c r="I265" s="244" t="s">
        <v>2050</v>
      </c>
      <c r="J265" s="237" t="s">
        <v>2048</v>
      </c>
      <c r="K265" s="5"/>
      <c r="L265" s="237" t="str">
        <f t="shared" si="8"/>
        <v>31745661026 03B</v>
      </c>
      <c r="M265" s="5" t="str">
        <f t="shared" si="9"/>
        <v>Slovenský paralympijský výborlBrealizačný tím športovcov: Jakub Krako a Branislav Brozman za 2. m. na ZPH</v>
      </c>
    </row>
    <row r="266" spans="1:13">
      <c r="A266" s="266" t="s">
        <v>99</v>
      </c>
      <c r="B266" s="268" t="s">
        <v>100</v>
      </c>
      <c r="C266" s="270" t="s">
        <v>1849</v>
      </c>
      <c r="D266" s="272">
        <v>5775</v>
      </c>
      <c r="E266" s="274">
        <v>0</v>
      </c>
      <c r="F266" s="266" t="s">
        <v>244</v>
      </c>
      <c r="G266" s="270" t="s">
        <v>11</v>
      </c>
      <c r="H266" s="270" t="s">
        <v>973</v>
      </c>
      <c r="I266" s="244" t="s">
        <v>2050</v>
      </c>
      <c r="J266" s="237" t="s">
        <v>2048</v>
      </c>
      <c r="K266" s="5"/>
      <c r="L266" s="237" t="str">
        <f t="shared" si="8"/>
        <v>31745661026 03B</v>
      </c>
      <c r="M266" s="5" t="str">
        <f t="shared" si="9"/>
        <v>Slovenský paralympijský výborlBrealizačný tím športovcov: Jakub Krako a Branislav Brozman za 2. m. na ZPH</v>
      </c>
    </row>
    <row r="267" spans="1:13">
      <c r="A267" s="266" t="s">
        <v>99</v>
      </c>
      <c r="B267" s="268" t="s">
        <v>100</v>
      </c>
      <c r="C267" s="270" t="s">
        <v>1850</v>
      </c>
      <c r="D267" s="272">
        <v>1650</v>
      </c>
      <c r="E267" s="274">
        <v>0</v>
      </c>
      <c r="F267" s="266" t="s">
        <v>244</v>
      </c>
      <c r="G267" s="270" t="s">
        <v>11</v>
      </c>
      <c r="H267" s="270" t="s">
        <v>973</v>
      </c>
      <c r="I267" s="244" t="s">
        <v>2050</v>
      </c>
      <c r="J267" s="237" t="s">
        <v>2048</v>
      </c>
      <c r="K267" s="5"/>
      <c r="L267" s="237" t="str">
        <f t="shared" si="8"/>
        <v>31745661026 03B</v>
      </c>
      <c r="M267" s="5" t="str">
        <f t="shared" si="9"/>
        <v>Slovenský paralympijský výborlBrealizačný tím športovcov: Marek Kubačka a Mária Zaťovičová za 5. m. na ZPH</v>
      </c>
    </row>
    <row r="268" spans="1:13">
      <c r="A268" s="266" t="s">
        <v>99</v>
      </c>
      <c r="B268" s="268" t="s">
        <v>100</v>
      </c>
      <c r="C268" s="270" t="s">
        <v>1851</v>
      </c>
      <c r="D268" s="272">
        <v>990</v>
      </c>
      <c r="E268" s="274">
        <v>0</v>
      </c>
      <c r="F268" s="266" t="s">
        <v>244</v>
      </c>
      <c r="G268" s="270" t="s">
        <v>11</v>
      </c>
      <c r="H268" s="270" t="s">
        <v>973</v>
      </c>
      <c r="I268" s="244" t="s">
        <v>2050</v>
      </c>
      <c r="J268" s="237" t="s">
        <v>2048</v>
      </c>
      <c r="K268" s="5"/>
      <c r="L268" s="237" t="str">
        <f t="shared" si="8"/>
        <v>31745661026 03B</v>
      </c>
      <c r="M268" s="5" t="str">
        <f t="shared" si="9"/>
        <v>Slovenský paralympijský výborlBrealizačný tím športovcov: Marek Kubačka a Mária Zaťovičová za 7. m. na ZPH</v>
      </c>
    </row>
    <row r="269" spans="1:13">
      <c r="A269" s="266" t="s">
        <v>99</v>
      </c>
      <c r="B269" s="268" t="s">
        <v>100</v>
      </c>
      <c r="C269" s="270" t="s">
        <v>1851</v>
      </c>
      <c r="D269" s="272">
        <v>990</v>
      </c>
      <c r="E269" s="274">
        <v>0</v>
      </c>
      <c r="F269" s="266" t="s">
        <v>244</v>
      </c>
      <c r="G269" s="270" t="s">
        <v>11</v>
      </c>
      <c r="H269" s="270" t="s">
        <v>973</v>
      </c>
      <c r="I269" s="244" t="s">
        <v>2050</v>
      </c>
      <c r="J269" s="237" t="s">
        <v>2048</v>
      </c>
      <c r="K269" s="5"/>
      <c r="L269" s="237" t="str">
        <f t="shared" si="8"/>
        <v>31745661026 03B</v>
      </c>
      <c r="M269" s="5" t="str">
        <f t="shared" si="9"/>
        <v>Slovenský paralympijský výborlBrealizačný tím športovcov: Marek Kubačka a Mária Zaťovičová za 7. m. na ZPH</v>
      </c>
    </row>
    <row r="270" spans="1:13">
      <c r="A270" s="266" t="s">
        <v>99</v>
      </c>
      <c r="B270" s="268" t="s">
        <v>100</v>
      </c>
      <c r="C270" s="270" t="s">
        <v>1852</v>
      </c>
      <c r="D270" s="272">
        <v>7425</v>
      </c>
      <c r="E270" s="274">
        <v>0</v>
      </c>
      <c r="F270" s="266" t="s">
        <v>244</v>
      </c>
      <c r="G270" s="270" t="s">
        <v>11</v>
      </c>
      <c r="H270" s="270" t="s">
        <v>973</v>
      </c>
      <c r="I270" s="244" t="s">
        <v>2050</v>
      </c>
      <c r="J270" s="237" t="s">
        <v>2048</v>
      </c>
      <c r="K270" s="5"/>
      <c r="L270" s="237" t="str">
        <f t="shared" si="8"/>
        <v>31745661026 03B</v>
      </c>
      <c r="M270" s="5" t="str">
        <f t="shared" si="9"/>
        <v>Slovenský paralympijský výborlBrealizačný tím športovcov: Miroslav Haraus a Maroš Hudík za 1. m. na ZPH</v>
      </c>
    </row>
    <row r="271" spans="1:13">
      <c r="A271" s="266" t="s">
        <v>99</v>
      </c>
      <c r="B271" s="268" t="s">
        <v>100</v>
      </c>
      <c r="C271" s="270" t="s">
        <v>1853</v>
      </c>
      <c r="D271" s="272">
        <v>4125</v>
      </c>
      <c r="E271" s="274">
        <v>0</v>
      </c>
      <c r="F271" s="266" t="s">
        <v>244</v>
      </c>
      <c r="G271" s="270" t="s">
        <v>11</v>
      </c>
      <c r="H271" s="270" t="s">
        <v>973</v>
      </c>
      <c r="I271" s="244" t="s">
        <v>2050</v>
      </c>
      <c r="J271" s="237" t="s">
        <v>2048</v>
      </c>
      <c r="K271" s="5"/>
      <c r="L271" s="237" t="str">
        <f t="shared" si="8"/>
        <v>31745661026 03B</v>
      </c>
      <c r="M271" s="5" t="str">
        <f t="shared" si="9"/>
        <v>Slovenský paralympijský výborlBrealizačný tím športovcov: Miroslav Haraus a Maroš Hudík za 3. m. na ZPH</v>
      </c>
    </row>
    <row r="272" spans="1:13">
      <c r="A272" s="266" t="s">
        <v>99</v>
      </c>
      <c r="B272" s="268" t="s">
        <v>100</v>
      </c>
      <c r="C272" s="270" t="s">
        <v>1854</v>
      </c>
      <c r="D272" s="272">
        <v>2475</v>
      </c>
      <c r="E272" s="274">
        <v>0</v>
      </c>
      <c r="F272" s="266" t="s">
        <v>244</v>
      </c>
      <c r="G272" s="270" t="s">
        <v>11</v>
      </c>
      <c r="H272" s="270" t="s">
        <v>973</v>
      </c>
      <c r="I272" s="244" t="s">
        <v>2050</v>
      </c>
      <c r="J272" s="237" t="s">
        <v>2048</v>
      </c>
      <c r="K272" s="5"/>
      <c r="L272" s="237" t="str">
        <f t="shared" si="8"/>
        <v>31745661026 03B</v>
      </c>
      <c r="M272" s="5" t="str">
        <f t="shared" si="9"/>
        <v>Slovenský paralympijský výborlBrealizačný tím športovcov: Miroslav Haraus a Maroš Hudík za 4. m. na ZPH</v>
      </c>
    </row>
    <row r="273" spans="1:13">
      <c r="A273" s="266" t="s">
        <v>99</v>
      </c>
      <c r="B273" s="268" t="s">
        <v>100</v>
      </c>
      <c r="C273" s="270" t="s">
        <v>1855</v>
      </c>
      <c r="D273" s="272">
        <v>39375</v>
      </c>
      <c r="E273" s="274">
        <v>0</v>
      </c>
      <c r="F273" s="266" t="s">
        <v>244</v>
      </c>
      <c r="G273" s="270" t="s">
        <v>11</v>
      </c>
      <c r="H273" s="270" t="s">
        <v>973</v>
      </c>
      <c r="I273" s="244" t="s">
        <v>2050</v>
      </c>
      <c r="J273" s="237" t="s">
        <v>2048</v>
      </c>
      <c r="K273" s="5"/>
      <c r="L273" s="237" t="str">
        <f t="shared" si="8"/>
        <v>31745661026 03B</v>
      </c>
      <c r="M273" s="5" t="str">
        <f t="shared" si="9"/>
        <v>Slovenský paralympijský výborlBšportovci Henrieta Farkašová a Natália Šubrtová za 1. m. na ZPH</v>
      </c>
    </row>
    <row r="274" spans="1:13">
      <c r="A274" s="266" t="s">
        <v>99</v>
      </c>
      <c r="B274" s="268" t="s">
        <v>100</v>
      </c>
      <c r="C274" s="270" t="s">
        <v>1855</v>
      </c>
      <c r="D274" s="272">
        <v>39375</v>
      </c>
      <c r="E274" s="274">
        <v>0</v>
      </c>
      <c r="F274" s="266" t="s">
        <v>244</v>
      </c>
      <c r="G274" s="270" t="s">
        <v>11</v>
      </c>
      <c r="H274" s="270" t="s">
        <v>973</v>
      </c>
      <c r="I274" s="244" t="s">
        <v>2050</v>
      </c>
      <c r="J274" s="237" t="s">
        <v>2048</v>
      </c>
      <c r="K274" s="5"/>
      <c r="L274" s="237" t="str">
        <f t="shared" si="8"/>
        <v>31745661026 03B</v>
      </c>
      <c r="M274" s="5" t="str">
        <f t="shared" si="9"/>
        <v>Slovenský paralympijský výborlBšportovci Henrieta Farkašová a Natália Šubrtová za 1. m. na ZPH</v>
      </c>
    </row>
    <row r="275" spans="1:13">
      <c r="A275" s="266" t="s">
        <v>99</v>
      </c>
      <c r="B275" s="268" t="s">
        <v>100</v>
      </c>
      <c r="C275" s="270" t="s">
        <v>1855</v>
      </c>
      <c r="D275" s="272">
        <v>39375</v>
      </c>
      <c r="E275" s="274">
        <v>0</v>
      </c>
      <c r="F275" s="266" t="s">
        <v>244</v>
      </c>
      <c r="G275" s="270" t="s">
        <v>11</v>
      </c>
      <c r="H275" s="270" t="s">
        <v>973</v>
      </c>
      <c r="I275" s="244" t="s">
        <v>2050</v>
      </c>
      <c r="J275" s="237" t="s">
        <v>2048</v>
      </c>
      <c r="K275" s="5"/>
      <c r="L275" s="237" t="str">
        <f t="shared" si="8"/>
        <v>31745661026 03B</v>
      </c>
      <c r="M275" s="5" t="str">
        <f t="shared" si="9"/>
        <v>Slovenský paralympijský výborlBšportovci Henrieta Farkašová a Natália Šubrtová za 1. m. na ZPH</v>
      </c>
    </row>
    <row r="276" spans="1:13">
      <c r="A276" s="266" t="s">
        <v>99</v>
      </c>
      <c r="B276" s="268" t="s">
        <v>100</v>
      </c>
      <c r="C276" s="270" t="s">
        <v>1855</v>
      </c>
      <c r="D276" s="272">
        <v>39375</v>
      </c>
      <c r="E276" s="274">
        <v>0</v>
      </c>
      <c r="F276" s="266" t="s">
        <v>244</v>
      </c>
      <c r="G276" s="270" t="s">
        <v>11</v>
      </c>
      <c r="H276" s="270" t="s">
        <v>973</v>
      </c>
      <c r="I276" s="244" t="s">
        <v>2050</v>
      </c>
      <c r="J276" s="237" t="s">
        <v>2048</v>
      </c>
      <c r="K276" s="5"/>
      <c r="L276" s="237" t="str">
        <f t="shared" si="8"/>
        <v>31745661026 03B</v>
      </c>
      <c r="M276" s="5" t="str">
        <f t="shared" si="9"/>
        <v>Slovenský paralympijský výborlBšportovci Henrieta Farkašová a Natália Šubrtová za 1. m. na ZPH</v>
      </c>
    </row>
    <row r="277" spans="1:13">
      <c r="A277" s="266" t="s">
        <v>99</v>
      </c>
      <c r="B277" s="268" t="s">
        <v>100</v>
      </c>
      <c r="C277" s="270" t="s">
        <v>1856</v>
      </c>
      <c r="D277" s="272">
        <v>30625</v>
      </c>
      <c r="E277" s="274">
        <v>0</v>
      </c>
      <c r="F277" s="266" t="s">
        <v>244</v>
      </c>
      <c r="G277" s="270" t="s">
        <v>11</v>
      </c>
      <c r="H277" s="270" t="s">
        <v>973</v>
      </c>
      <c r="I277" s="244" t="s">
        <v>2050</v>
      </c>
      <c r="J277" s="237" t="s">
        <v>2048</v>
      </c>
      <c r="K277" s="5"/>
      <c r="L277" s="237" t="str">
        <f t="shared" si="8"/>
        <v>31745661026 03B</v>
      </c>
      <c r="M277" s="5" t="str">
        <f t="shared" si="9"/>
        <v>Slovenský paralympijský výborlBšportovci Henrieta Farkašová a Natália Šubrtová za 2. m. na ZPH</v>
      </c>
    </row>
    <row r="278" spans="1:13">
      <c r="A278" s="266" t="s">
        <v>99</v>
      </c>
      <c r="B278" s="268" t="s">
        <v>100</v>
      </c>
      <c r="C278" s="270" t="s">
        <v>1857</v>
      </c>
      <c r="D278" s="272">
        <v>39375</v>
      </c>
      <c r="E278" s="274">
        <v>0</v>
      </c>
      <c r="F278" s="266" t="s">
        <v>244</v>
      </c>
      <c r="G278" s="270" t="s">
        <v>11</v>
      </c>
      <c r="H278" s="270" t="s">
        <v>973</v>
      </c>
      <c r="I278" s="244" t="s">
        <v>2050</v>
      </c>
      <c r="J278" s="237" t="s">
        <v>2048</v>
      </c>
      <c r="K278" s="5"/>
      <c r="L278" s="237" t="str">
        <f t="shared" si="8"/>
        <v>31745661026 03B</v>
      </c>
      <c r="M278" s="5" t="str">
        <f t="shared" si="9"/>
        <v>Slovenský paralympijský výborlBšportovci Jakub Krako a Branislav Brozman za 1. m. na ZPH</v>
      </c>
    </row>
    <row r="279" spans="1:13">
      <c r="A279" s="266" t="s">
        <v>99</v>
      </c>
      <c r="B279" s="268" t="s">
        <v>100</v>
      </c>
      <c r="C279" s="270" t="s">
        <v>1858</v>
      </c>
      <c r="D279" s="272">
        <v>30625</v>
      </c>
      <c r="E279" s="274">
        <v>0</v>
      </c>
      <c r="F279" s="266" t="s">
        <v>244</v>
      </c>
      <c r="G279" s="270" t="s">
        <v>11</v>
      </c>
      <c r="H279" s="270" t="s">
        <v>973</v>
      </c>
      <c r="I279" s="244" t="s">
        <v>2050</v>
      </c>
      <c r="J279" s="237" t="s">
        <v>2048</v>
      </c>
      <c r="K279" s="5"/>
      <c r="L279" s="237" t="str">
        <f t="shared" si="8"/>
        <v>31745661026 03B</v>
      </c>
      <c r="M279" s="5" t="str">
        <f t="shared" si="9"/>
        <v>Slovenský paralympijský výborlBšportovci Jakub Krako a Branislav Brozman za 2. m. na ZPH</v>
      </c>
    </row>
    <row r="280" spans="1:13">
      <c r="A280" s="266" t="s">
        <v>99</v>
      </c>
      <c r="B280" s="268" t="s">
        <v>100</v>
      </c>
      <c r="C280" s="270" t="s">
        <v>1858</v>
      </c>
      <c r="D280" s="272">
        <v>30625</v>
      </c>
      <c r="E280" s="274">
        <v>0</v>
      </c>
      <c r="F280" s="266" t="s">
        <v>244</v>
      </c>
      <c r="G280" s="270" t="s">
        <v>11</v>
      </c>
      <c r="H280" s="270" t="s">
        <v>973</v>
      </c>
      <c r="I280" s="244" t="s">
        <v>2050</v>
      </c>
      <c r="J280" s="237" t="s">
        <v>2048</v>
      </c>
      <c r="K280" s="5"/>
      <c r="L280" s="237" t="str">
        <f t="shared" si="8"/>
        <v>31745661026 03B</v>
      </c>
      <c r="M280" s="5" t="str">
        <f t="shared" si="9"/>
        <v>Slovenský paralympijský výborlBšportovci Jakub Krako a Branislav Brozman za 2. m. na ZPH</v>
      </c>
    </row>
    <row r="281" spans="1:13">
      <c r="A281" s="266" t="s">
        <v>99</v>
      </c>
      <c r="B281" s="268" t="s">
        <v>100</v>
      </c>
      <c r="C281" s="270" t="s">
        <v>1858</v>
      </c>
      <c r="D281" s="272">
        <v>30625</v>
      </c>
      <c r="E281" s="274">
        <v>0</v>
      </c>
      <c r="F281" s="266" t="s">
        <v>244</v>
      </c>
      <c r="G281" s="270" t="s">
        <v>11</v>
      </c>
      <c r="H281" s="270" t="s">
        <v>973</v>
      </c>
      <c r="I281" s="244" t="s">
        <v>2050</v>
      </c>
      <c r="J281" s="237" t="s">
        <v>2048</v>
      </c>
      <c r="K281" s="5"/>
      <c r="L281" s="237" t="str">
        <f t="shared" si="8"/>
        <v>31745661026 03B</v>
      </c>
      <c r="M281" s="5" t="str">
        <f t="shared" si="9"/>
        <v>Slovenský paralympijský výborlBšportovci Jakub Krako a Branislav Brozman za 2. m. na ZPH</v>
      </c>
    </row>
    <row r="282" spans="1:13">
      <c r="A282" s="266" t="s">
        <v>99</v>
      </c>
      <c r="B282" s="268" t="s">
        <v>100</v>
      </c>
      <c r="C282" s="270" t="s">
        <v>1859</v>
      </c>
      <c r="D282" s="272">
        <v>8750</v>
      </c>
      <c r="E282" s="274">
        <v>0</v>
      </c>
      <c r="F282" s="266" t="s">
        <v>244</v>
      </c>
      <c r="G282" s="270" t="s">
        <v>11</v>
      </c>
      <c r="H282" s="270" t="s">
        <v>973</v>
      </c>
      <c r="I282" s="244" t="s">
        <v>2050</v>
      </c>
      <c r="J282" s="237" t="s">
        <v>2048</v>
      </c>
      <c r="K282" s="5"/>
      <c r="L282" s="237" t="str">
        <f t="shared" si="8"/>
        <v>31745661026 03B</v>
      </c>
      <c r="M282" s="5" t="str">
        <f t="shared" si="9"/>
        <v>Slovenský paralympijský výborlBšportovci Marek Kubačka a Mária Zaťovičová za 5. m. na ZPH</v>
      </c>
    </row>
    <row r="283" spans="1:13">
      <c r="A283" s="266" t="s">
        <v>99</v>
      </c>
      <c r="B283" s="268" t="s">
        <v>100</v>
      </c>
      <c r="C283" s="270" t="s">
        <v>1860</v>
      </c>
      <c r="D283" s="272">
        <v>5250</v>
      </c>
      <c r="E283" s="274">
        <v>0</v>
      </c>
      <c r="F283" s="266" t="s">
        <v>244</v>
      </c>
      <c r="G283" s="270" t="s">
        <v>11</v>
      </c>
      <c r="H283" s="270" t="s">
        <v>973</v>
      </c>
      <c r="I283" s="244" t="s">
        <v>2050</v>
      </c>
      <c r="J283" s="237" t="s">
        <v>2048</v>
      </c>
      <c r="K283" s="5"/>
      <c r="L283" s="237" t="str">
        <f t="shared" si="8"/>
        <v>31745661026 03B</v>
      </c>
      <c r="M283" s="5" t="str">
        <f t="shared" si="9"/>
        <v>Slovenský paralympijský výborlBšportovci Marek Kubačka a Mária Zaťovičová za 7. m. na ZPH</v>
      </c>
    </row>
    <row r="284" spans="1:13">
      <c r="A284" s="266" t="s">
        <v>99</v>
      </c>
      <c r="B284" s="268" t="s">
        <v>100</v>
      </c>
      <c r="C284" s="270" t="s">
        <v>1860</v>
      </c>
      <c r="D284" s="272">
        <v>5250</v>
      </c>
      <c r="E284" s="274">
        <v>0</v>
      </c>
      <c r="F284" s="266" t="s">
        <v>244</v>
      </c>
      <c r="G284" s="270" t="s">
        <v>11</v>
      </c>
      <c r="H284" s="270" t="s">
        <v>973</v>
      </c>
      <c r="I284" s="244" t="s">
        <v>2050</v>
      </c>
      <c r="J284" s="237" t="s">
        <v>2048</v>
      </c>
      <c r="K284" s="5"/>
      <c r="L284" s="237" t="str">
        <f t="shared" si="8"/>
        <v>31745661026 03B</v>
      </c>
      <c r="M284" s="5" t="str">
        <f t="shared" si="9"/>
        <v>Slovenský paralympijský výborlBšportovci Marek Kubačka a Mária Zaťovičová za 7. m. na ZPH</v>
      </c>
    </row>
    <row r="285" spans="1:13">
      <c r="A285" s="266" t="s">
        <v>99</v>
      </c>
      <c r="B285" s="268" t="s">
        <v>100</v>
      </c>
      <c r="C285" s="270" t="s">
        <v>1861</v>
      </c>
      <c r="D285" s="272">
        <v>39375</v>
      </c>
      <c r="E285" s="274">
        <v>0</v>
      </c>
      <c r="F285" s="266" t="s">
        <v>244</v>
      </c>
      <c r="G285" s="270" t="s">
        <v>11</v>
      </c>
      <c r="H285" s="270" t="s">
        <v>973</v>
      </c>
      <c r="I285" s="244" t="s">
        <v>2050</v>
      </c>
      <c r="J285" s="237" t="s">
        <v>2048</v>
      </c>
      <c r="K285" s="5"/>
      <c r="L285" s="237" t="str">
        <f t="shared" si="8"/>
        <v>31745661026 03B</v>
      </c>
      <c r="M285" s="5" t="str">
        <f t="shared" si="9"/>
        <v>Slovenský paralympijský výborlBšportovci Miroslav Haraus a Maroš Hudík za 1. m. na ZPH</v>
      </c>
    </row>
    <row r="286" spans="1:13">
      <c r="A286" s="266" t="s">
        <v>99</v>
      </c>
      <c r="B286" s="268" t="s">
        <v>100</v>
      </c>
      <c r="C286" s="270" t="s">
        <v>1862</v>
      </c>
      <c r="D286" s="272">
        <v>21875</v>
      </c>
      <c r="E286" s="274">
        <v>0</v>
      </c>
      <c r="F286" s="266" t="s">
        <v>244</v>
      </c>
      <c r="G286" s="270" t="s">
        <v>11</v>
      </c>
      <c r="H286" s="270" t="s">
        <v>973</v>
      </c>
      <c r="I286" s="244" t="s">
        <v>2050</v>
      </c>
      <c r="J286" s="237" t="s">
        <v>2048</v>
      </c>
      <c r="K286" s="5"/>
      <c r="L286" s="237" t="str">
        <f t="shared" si="8"/>
        <v>31745661026 03B</v>
      </c>
      <c r="M286" s="5" t="str">
        <f t="shared" si="9"/>
        <v>Slovenský paralympijský výborlBšportovci Miroslav Haraus a Maroš Hudík za 3. m. na ZPH</v>
      </c>
    </row>
    <row r="287" spans="1:13">
      <c r="A287" s="266" t="s">
        <v>99</v>
      </c>
      <c r="B287" s="268" t="s">
        <v>100</v>
      </c>
      <c r="C287" s="270" t="s">
        <v>1863</v>
      </c>
      <c r="D287" s="272">
        <v>13125</v>
      </c>
      <c r="E287" s="274">
        <v>0</v>
      </c>
      <c r="F287" s="266" t="s">
        <v>244</v>
      </c>
      <c r="G287" s="270" t="s">
        <v>11</v>
      </c>
      <c r="H287" s="270" t="s">
        <v>973</v>
      </c>
      <c r="I287" s="244" t="s">
        <v>2050</v>
      </c>
      <c r="J287" s="237" t="s">
        <v>2048</v>
      </c>
      <c r="K287" s="5"/>
      <c r="L287" s="237" t="str">
        <f t="shared" si="8"/>
        <v>31745661026 03B</v>
      </c>
      <c r="M287" s="5" t="str">
        <f t="shared" si="9"/>
        <v>Slovenský paralympijský výborlBšportovci Miroslav Haraus a Maroš Hudík za 4. m. na ZPH</v>
      </c>
    </row>
    <row r="288" spans="1:13">
      <c r="A288" s="266" t="s">
        <v>99</v>
      </c>
      <c r="B288" s="268" t="s">
        <v>100</v>
      </c>
      <c r="C288" s="270" t="s">
        <v>1864</v>
      </c>
      <c r="D288" s="272">
        <v>7500</v>
      </c>
      <c r="E288" s="274">
        <v>0</v>
      </c>
      <c r="F288" s="266" t="s">
        <v>244</v>
      </c>
      <c r="G288" s="270" t="s">
        <v>11</v>
      </c>
      <c r="H288" s="270" t="s">
        <v>973</v>
      </c>
      <c r="I288" s="244" t="s">
        <v>2050</v>
      </c>
      <c r="J288" s="237" t="s">
        <v>2048</v>
      </c>
      <c r="K288" s="5"/>
      <c r="L288" s="237" t="str">
        <f t="shared" si="8"/>
        <v>31745661026 03B</v>
      </c>
      <c r="M288" s="5" t="str">
        <f t="shared" si="9"/>
        <v>Slovenský paralympijský výborlBšportovec Martin France za 4. m. na ZPH</v>
      </c>
    </row>
    <row r="289" spans="1:13">
      <c r="A289" s="266" t="s">
        <v>99</v>
      </c>
      <c r="B289" s="268" t="s">
        <v>100</v>
      </c>
      <c r="C289" s="270" t="s">
        <v>1865</v>
      </c>
      <c r="D289" s="272">
        <v>4000</v>
      </c>
      <c r="E289" s="274">
        <v>0</v>
      </c>
      <c r="F289" s="266" t="s">
        <v>244</v>
      </c>
      <c r="G289" s="270" t="s">
        <v>11</v>
      </c>
      <c r="H289" s="270" t="s">
        <v>973</v>
      </c>
      <c r="I289" s="244" t="s">
        <v>2050</v>
      </c>
      <c r="J289" s="237" t="s">
        <v>2048</v>
      </c>
      <c r="K289" s="5"/>
      <c r="L289" s="237" t="str">
        <f t="shared" si="8"/>
        <v>31745661026 03B</v>
      </c>
      <c r="M289" s="5" t="str">
        <f t="shared" si="9"/>
        <v>Slovenský paralympijský výborlBšportovec Martin France za 6. m. na ZPH</v>
      </c>
    </row>
    <row r="290" spans="1:13">
      <c r="A290" s="266" t="s">
        <v>99</v>
      </c>
      <c r="B290" s="268" t="s">
        <v>100</v>
      </c>
      <c r="C290" s="270" t="s">
        <v>1866</v>
      </c>
      <c r="D290" s="272">
        <v>2000</v>
      </c>
      <c r="E290" s="274">
        <v>0</v>
      </c>
      <c r="F290" s="266" t="s">
        <v>244</v>
      </c>
      <c r="G290" s="270" t="s">
        <v>11</v>
      </c>
      <c r="H290" s="270" t="s">
        <v>973</v>
      </c>
      <c r="I290" s="244" t="s">
        <v>2050</v>
      </c>
      <c r="J290" s="237" t="s">
        <v>2048</v>
      </c>
      <c r="K290" s="5"/>
      <c r="L290" s="237" t="str">
        <f t="shared" si="8"/>
        <v>31745661026 03B</v>
      </c>
      <c r="M290" s="5" t="str">
        <f t="shared" si="9"/>
        <v>Slovenský paralympijský výborlBšportovec Martin France za 8. m. na ZPH</v>
      </c>
    </row>
    <row r="291" spans="1:13">
      <c r="A291" s="266" t="s">
        <v>99</v>
      </c>
      <c r="B291" s="268" t="s">
        <v>100</v>
      </c>
      <c r="C291" s="270" t="s">
        <v>1867</v>
      </c>
      <c r="D291" s="272">
        <v>5000</v>
      </c>
      <c r="E291" s="274">
        <v>0</v>
      </c>
      <c r="F291" s="266" t="s">
        <v>244</v>
      </c>
      <c r="G291" s="270" t="s">
        <v>11</v>
      </c>
      <c r="H291" s="270" t="s">
        <v>973</v>
      </c>
      <c r="I291" s="244" t="s">
        <v>2050</v>
      </c>
      <c r="J291" s="237" t="s">
        <v>2048</v>
      </c>
      <c r="K291" s="5"/>
      <c r="L291" s="237" t="str">
        <f t="shared" si="8"/>
        <v>31745661026 03B</v>
      </c>
      <c r="M291" s="5" t="str">
        <f t="shared" si="9"/>
        <v>Slovenský paralympijský výborlBšportovec Petra Smaržová za 5. m. na ZPH</v>
      </c>
    </row>
    <row r="292" spans="1:13">
      <c r="A292" s="266" t="s">
        <v>99</v>
      </c>
      <c r="B292" s="268" t="s">
        <v>100</v>
      </c>
      <c r="C292" s="270" t="s">
        <v>1867</v>
      </c>
      <c r="D292" s="272">
        <v>5000</v>
      </c>
      <c r="E292" s="274">
        <v>0</v>
      </c>
      <c r="F292" s="266" t="s">
        <v>244</v>
      </c>
      <c r="G292" s="270" t="s">
        <v>11</v>
      </c>
      <c r="H292" s="270" t="s">
        <v>973</v>
      </c>
      <c r="I292" s="244" t="s">
        <v>2050</v>
      </c>
      <c r="J292" s="237" t="s">
        <v>2048</v>
      </c>
      <c r="K292" s="5"/>
      <c r="L292" s="237" t="str">
        <f t="shared" si="8"/>
        <v>31745661026 03B</v>
      </c>
      <c r="M292" s="5" t="str">
        <f t="shared" si="9"/>
        <v>Slovenský paralympijský výborlBšportovec Petra Smaržová za 5. m. na ZPH</v>
      </c>
    </row>
    <row r="293" spans="1:13">
      <c r="A293" s="266" t="s">
        <v>99</v>
      </c>
      <c r="B293" s="268" t="s">
        <v>100</v>
      </c>
      <c r="C293" s="270" t="s">
        <v>1868</v>
      </c>
      <c r="D293" s="272">
        <v>4000</v>
      </c>
      <c r="E293" s="274">
        <v>0</v>
      </c>
      <c r="F293" s="266" t="s">
        <v>244</v>
      </c>
      <c r="G293" s="270" t="s">
        <v>11</v>
      </c>
      <c r="H293" s="270" t="s">
        <v>973</v>
      </c>
      <c r="I293" s="244" t="s">
        <v>2050</v>
      </c>
      <c r="J293" s="237" t="s">
        <v>2048</v>
      </c>
      <c r="K293" s="5"/>
      <c r="L293" s="237" t="str">
        <f t="shared" si="8"/>
        <v>31745661026 03B</v>
      </c>
      <c r="M293" s="5" t="str">
        <f t="shared" si="9"/>
        <v>Slovenský paralympijský výborlBšportovec Petra Smaržová za 6. m. na ZPH</v>
      </c>
    </row>
    <row r="294" spans="1:13">
      <c r="A294" s="266" t="s">
        <v>99</v>
      </c>
      <c r="B294" s="268" t="s">
        <v>100</v>
      </c>
      <c r="C294" s="270" t="s">
        <v>2279</v>
      </c>
      <c r="D294" s="272">
        <v>20000</v>
      </c>
      <c r="E294" s="274">
        <v>0</v>
      </c>
      <c r="F294" s="266" t="s">
        <v>245</v>
      </c>
      <c r="G294" s="270" t="s">
        <v>11</v>
      </c>
      <c r="H294" s="270" t="s">
        <v>973</v>
      </c>
      <c r="I294" s="244" t="s">
        <v>2246</v>
      </c>
      <c r="J294" s="237" t="s">
        <v>2048</v>
      </c>
      <c r="K294" s="5"/>
      <c r="L294" s="237" t="str">
        <f t="shared" si="8"/>
        <v>31745661026 03B</v>
      </c>
      <c r="M294" s="5" t="str">
        <f t="shared" si="9"/>
        <v>Slovenský paralympijský výbormBAdrián Matušík</v>
      </c>
    </row>
    <row r="295" spans="1:13">
      <c r="A295" s="266" t="s">
        <v>99</v>
      </c>
      <c r="B295" s="268" t="s">
        <v>100</v>
      </c>
      <c r="C295" s="270" t="s">
        <v>2234</v>
      </c>
      <c r="D295" s="272">
        <v>20000</v>
      </c>
      <c r="E295" s="274">
        <v>0</v>
      </c>
      <c r="F295" s="266" t="s">
        <v>245</v>
      </c>
      <c r="G295" s="270" t="s">
        <v>11</v>
      </c>
      <c r="H295" s="270" t="s">
        <v>973</v>
      </c>
      <c r="I295" s="244" t="s">
        <v>2246</v>
      </c>
      <c r="J295" s="237" t="s">
        <v>2048</v>
      </c>
      <c r="K295" s="5"/>
      <c r="L295" s="237" t="str">
        <f t="shared" ref="L295:L306" si="10">A295&amp;G295&amp;H295</f>
        <v>31745661026 03B</v>
      </c>
      <c r="M295" s="5" t="str">
        <f t="shared" ref="M295:M306" si="11">B295&amp;F295&amp;H295&amp;C295</f>
        <v>Slovenský paralympijský výbormBBenjamín Erban</v>
      </c>
    </row>
    <row r="296" spans="1:13">
      <c r="A296" s="266" t="s">
        <v>99</v>
      </c>
      <c r="B296" s="268" t="s">
        <v>100</v>
      </c>
      <c r="C296" s="270" t="s">
        <v>2235</v>
      </c>
      <c r="D296" s="272">
        <v>60000</v>
      </c>
      <c r="E296" s="274">
        <v>0</v>
      </c>
      <c r="F296" s="266" t="s">
        <v>245</v>
      </c>
      <c r="G296" s="270" t="s">
        <v>11</v>
      </c>
      <c r="H296" s="270" t="s">
        <v>973</v>
      </c>
      <c r="I296" s="244" t="s">
        <v>2246</v>
      </c>
      <c r="J296" s="237" t="s">
        <v>2048</v>
      </c>
      <c r="K296" s="5"/>
      <c r="L296" s="237" t="str">
        <f t="shared" si="10"/>
        <v>31745661026 03B</v>
      </c>
      <c r="M296" s="5" t="str">
        <f t="shared" si="11"/>
        <v>Slovenský paralympijský výbormBHenrieta Farkašová + navádzač</v>
      </c>
    </row>
    <row r="297" spans="1:13">
      <c r="A297" s="266" t="s">
        <v>99</v>
      </c>
      <c r="B297" s="268" t="s">
        <v>100</v>
      </c>
      <c r="C297" s="270" t="s">
        <v>2236</v>
      </c>
      <c r="D297" s="272">
        <v>60000</v>
      </c>
      <c r="E297" s="274">
        <v>0</v>
      </c>
      <c r="F297" s="266" t="s">
        <v>245</v>
      </c>
      <c r="G297" s="270" t="s">
        <v>11</v>
      </c>
      <c r="H297" s="270" t="s">
        <v>973</v>
      </c>
      <c r="I297" s="244" t="s">
        <v>2246</v>
      </c>
      <c r="J297" s="237" t="s">
        <v>2048</v>
      </c>
      <c r="K297" s="5"/>
      <c r="L297" s="237" t="str">
        <f t="shared" si="10"/>
        <v>31745661026 03B</v>
      </c>
      <c r="M297" s="5" t="str">
        <f t="shared" si="11"/>
        <v>Slovenský paralympijský výbormBJakub Krako + navádzač</v>
      </c>
    </row>
    <row r="298" spans="1:13">
      <c r="A298" s="266" t="s">
        <v>99</v>
      </c>
      <c r="B298" s="268" t="s">
        <v>100</v>
      </c>
      <c r="C298" s="270" t="s">
        <v>2237</v>
      </c>
      <c r="D298" s="272">
        <v>30000</v>
      </c>
      <c r="E298" s="274">
        <v>0</v>
      </c>
      <c r="F298" s="266" t="s">
        <v>245</v>
      </c>
      <c r="G298" s="270" t="s">
        <v>11</v>
      </c>
      <c r="H298" s="270" t="s">
        <v>973</v>
      </c>
      <c r="I298" s="244" t="s">
        <v>2246</v>
      </c>
      <c r="J298" s="237" t="s">
        <v>2048</v>
      </c>
      <c r="K298" s="5"/>
      <c r="L298" s="237" t="str">
        <f t="shared" si="10"/>
        <v>31745661026 03B</v>
      </c>
      <c r="M298" s="5" t="str">
        <f t="shared" si="11"/>
        <v>Slovenský paralympijský výbormBKarin Petrikovičová</v>
      </c>
    </row>
    <row r="299" spans="1:13">
      <c r="A299" s="266" t="s">
        <v>99</v>
      </c>
      <c r="B299" s="268" t="s">
        <v>100</v>
      </c>
      <c r="C299" s="270" t="s">
        <v>2238</v>
      </c>
      <c r="D299" s="272">
        <v>24000</v>
      </c>
      <c r="E299" s="274">
        <v>0</v>
      </c>
      <c r="F299" s="266" t="s">
        <v>245</v>
      </c>
      <c r="G299" s="270" t="s">
        <v>11</v>
      </c>
      <c r="H299" s="270" t="s">
        <v>973</v>
      </c>
      <c r="I299" s="244" t="s">
        <v>2246</v>
      </c>
      <c r="J299" s="237" t="s">
        <v>2048</v>
      </c>
      <c r="K299" s="5"/>
      <c r="L299" s="237" t="str">
        <f t="shared" si="10"/>
        <v>31745661026 03B</v>
      </c>
      <c r="M299" s="5" t="str">
        <f t="shared" si="11"/>
        <v>Slovenský paralympijský výbormBMarek Kubačka + navádzač.</v>
      </c>
    </row>
    <row r="300" spans="1:13">
      <c r="A300" s="266" t="s">
        <v>99</v>
      </c>
      <c r="B300" s="268" t="s">
        <v>100</v>
      </c>
      <c r="C300" s="270" t="s">
        <v>2239</v>
      </c>
      <c r="D300" s="272">
        <v>40000</v>
      </c>
      <c r="E300" s="274">
        <v>0</v>
      </c>
      <c r="F300" s="266" t="s">
        <v>245</v>
      </c>
      <c r="G300" s="270" t="s">
        <v>11</v>
      </c>
      <c r="H300" s="270" t="s">
        <v>973</v>
      </c>
      <c r="I300" s="244" t="s">
        <v>2246</v>
      </c>
      <c r="J300" s="237" t="s">
        <v>2048</v>
      </c>
      <c r="K300" s="5"/>
      <c r="L300" s="237" t="str">
        <f t="shared" si="10"/>
        <v>31745661026 03B</v>
      </c>
      <c r="M300" s="5" t="str">
        <f t="shared" si="11"/>
        <v>Slovenský paralympijský výbormBMarián Kuřeja</v>
      </c>
    </row>
    <row r="301" spans="1:13">
      <c r="A301" s="266" t="s">
        <v>99</v>
      </c>
      <c r="B301" s="268" t="s">
        <v>100</v>
      </c>
      <c r="C301" s="270" t="s">
        <v>2240</v>
      </c>
      <c r="D301" s="272">
        <v>30000</v>
      </c>
      <c r="E301" s="274">
        <v>0</v>
      </c>
      <c r="F301" s="266" t="s">
        <v>245</v>
      </c>
      <c r="G301" s="270" t="s">
        <v>11</v>
      </c>
      <c r="H301" s="270" t="s">
        <v>973</v>
      </c>
      <c r="I301" s="244" t="s">
        <v>2246</v>
      </c>
      <c r="J301" s="237" t="s">
        <v>2048</v>
      </c>
      <c r="K301" s="5"/>
      <c r="L301" s="237" t="str">
        <f t="shared" si="10"/>
        <v>31745661026 03B</v>
      </c>
      <c r="M301" s="5" t="str">
        <f t="shared" si="11"/>
        <v>Slovenský paralympijský výbormBMartin France</v>
      </c>
    </row>
    <row r="302" spans="1:13">
      <c r="A302" s="266" t="s">
        <v>99</v>
      </c>
      <c r="B302" s="268" t="s">
        <v>100</v>
      </c>
      <c r="C302" s="270" t="s">
        <v>2241</v>
      </c>
      <c r="D302" s="272">
        <v>48000</v>
      </c>
      <c r="E302" s="274">
        <v>0</v>
      </c>
      <c r="F302" s="266" t="s">
        <v>245</v>
      </c>
      <c r="G302" s="270" t="s">
        <v>11</v>
      </c>
      <c r="H302" s="270" t="s">
        <v>973</v>
      </c>
      <c r="I302" s="244" t="s">
        <v>2246</v>
      </c>
      <c r="J302" s="237" t="s">
        <v>2048</v>
      </c>
      <c r="K302" s="5"/>
      <c r="L302" s="237" t="str">
        <f t="shared" si="10"/>
        <v>31745661026 03B</v>
      </c>
      <c r="M302" s="5" t="str">
        <f t="shared" si="11"/>
        <v>Slovenský paralympijský výbormBMiroslav Haraus + navádzač</v>
      </c>
    </row>
    <row r="303" spans="1:13">
      <c r="A303" s="266" t="s">
        <v>99</v>
      </c>
      <c r="B303" s="268" t="s">
        <v>100</v>
      </c>
      <c r="C303" s="270" t="s">
        <v>2242</v>
      </c>
      <c r="D303" s="272">
        <v>40000</v>
      </c>
      <c r="E303" s="274">
        <v>0</v>
      </c>
      <c r="F303" s="266" t="s">
        <v>245</v>
      </c>
      <c r="G303" s="270" t="s">
        <v>11</v>
      </c>
      <c r="H303" s="270" t="s">
        <v>973</v>
      </c>
      <c r="I303" s="244" t="s">
        <v>2246</v>
      </c>
      <c r="J303" s="237" t="s">
        <v>2048</v>
      </c>
      <c r="K303" s="5"/>
      <c r="L303" s="237" t="str">
        <f t="shared" si="10"/>
        <v>31745661026 03B</v>
      </c>
      <c r="M303" s="5" t="str">
        <f t="shared" si="11"/>
        <v>Slovenský paralympijský výbormBPetra Smaržová</v>
      </c>
    </row>
    <row r="304" spans="1:13">
      <c r="A304" s="266" t="s">
        <v>99</v>
      </c>
      <c r="B304" s="268" t="s">
        <v>100</v>
      </c>
      <c r="C304" s="270" t="s">
        <v>2243</v>
      </c>
      <c r="D304" s="272">
        <v>30000</v>
      </c>
      <c r="E304" s="274">
        <v>0</v>
      </c>
      <c r="F304" s="266" t="s">
        <v>245</v>
      </c>
      <c r="G304" s="270" t="s">
        <v>11</v>
      </c>
      <c r="H304" s="270" t="s">
        <v>973</v>
      </c>
      <c r="I304" s="244" t="s">
        <v>2246</v>
      </c>
      <c r="J304" s="237" t="s">
        <v>2048</v>
      </c>
      <c r="K304" s="5"/>
      <c r="L304" s="237" t="str">
        <f t="shared" si="10"/>
        <v>31745661026 03B</v>
      </c>
      <c r="M304" s="5" t="str">
        <f t="shared" si="11"/>
        <v>Slovenský paralympijský výbormBRadoslav Malenovský</v>
      </c>
    </row>
    <row r="305" spans="1:13">
      <c r="A305" s="266" t="s">
        <v>99</v>
      </c>
      <c r="B305" s="268" t="s">
        <v>100</v>
      </c>
      <c r="C305" s="270" t="s">
        <v>2244</v>
      </c>
      <c r="D305" s="272">
        <v>30000</v>
      </c>
      <c r="E305" s="274">
        <v>0</v>
      </c>
      <c r="F305" s="266" t="s">
        <v>245</v>
      </c>
      <c r="G305" s="270" t="s">
        <v>11</v>
      </c>
      <c r="H305" s="270" t="s">
        <v>973</v>
      </c>
      <c r="I305" s="244" t="s">
        <v>2246</v>
      </c>
      <c r="J305" s="237" t="s">
        <v>2048</v>
      </c>
      <c r="K305" s="5"/>
      <c r="L305" s="237" t="str">
        <f t="shared" si="10"/>
        <v>31745661026 03B</v>
      </c>
      <c r="M305" s="5" t="str">
        <f t="shared" si="11"/>
        <v>Slovenský paralympijský výbormBTatiana Blattnerová</v>
      </c>
    </row>
    <row r="306" spans="1:13">
      <c r="A306" s="266" t="s">
        <v>99</v>
      </c>
      <c r="B306" s="268" t="s">
        <v>100</v>
      </c>
      <c r="C306" s="270" t="s">
        <v>2245</v>
      </c>
      <c r="D306" s="272">
        <v>50000</v>
      </c>
      <c r="E306" s="274">
        <v>0</v>
      </c>
      <c r="F306" s="266" t="s">
        <v>245</v>
      </c>
      <c r="G306" s="270" t="s">
        <v>11</v>
      </c>
      <c r="H306" s="270" t="s">
        <v>973</v>
      </c>
      <c r="I306" s="244" t="s">
        <v>2246</v>
      </c>
      <c r="J306" s="237" t="s">
        <v>2048</v>
      </c>
      <c r="K306" s="5"/>
      <c r="L306" s="237" t="str">
        <f t="shared" si="10"/>
        <v>31745661026 03B</v>
      </c>
      <c r="M306" s="5" t="str">
        <f t="shared" si="11"/>
        <v>Slovenský paralympijský výbormBVeronika Vadovičová</v>
      </c>
    </row>
    <row r="307" spans="1:13">
      <c r="A307" s="266" t="s">
        <v>1425</v>
      </c>
      <c r="B307" s="268" t="s">
        <v>1426</v>
      </c>
      <c r="C307" s="270" t="s">
        <v>1247</v>
      </c>
      <c r="D307" s="272">
        <v>17511</v>
      </c>
      <c r="E307" s="274">
        <v>0</v>
      </c>
      <c r="F307" s="266" t="s">
        <v>237</v>
      </c>
      <c r="G307" s="239" t="s">
        <v>11</v>
      </c>
      <c r="H307" s="270" t="s">
        <v>973</v>
      </c>
      <c r="I307" s="244" t="s">
        <v>2051</v>
      </c>
      <c r="J307" s="237" t="s">
        <v>2052</v>
      </c>
      <c r="K307" s="5"/>
      <c r="L307" s="237" t="str">
        <f t="shared" si="8"/>
        <v>00178209026 03B</v>
      </c>
      <c r="M307" s="5" t="str">
        <f t="shared" si="9"/>
        <v>Slovenský rybársky zväzeBrozvoj športov, ktoré nie sú uznanými podľa zákona č. 440/2015 Z. z.</v>
      </c>
    </row>
    <row r="308" spans="1:13">
      <c r="A308" s="236" t="s">
        <v>101</v>
      </c>
      <c r="B308" s="268" t="s">
        <v>102</v>
      </c>
      <c r="C308" s="239" t="s">
        <v>1171</v>
      </c>
      <c r="D308" s="242">
        <v>32608</v>
      </c>
      <c r="E308" s="243">
        <v>0</v>
      </c>
      <c r="F308" s="236" t="s">
        <v>233</v>
      </c>
      <c r="G308" s="239" t="s">
        <v>6</v>
      </c>
      <c r="H308" s="239" t="s">
        <v>973</v>
      </c>
      <c r="I308" s="244" t="s">
        <v>2053</v>
      </c>
      <c r="J308" s="237" t="s">
        <v>2054</v>
      </c>
      <c r="K308" s="5" t="s">
        <v>198</v>
      </c>
      <c r="L308" s="237" t="str">
        <f t="shared" si="8"/>
        <v>30688060026 02B</v>
      </c>
      <c r="M308" s="5" t="str">
        <f t="shared" si="9"/>
        <v>Slovenský rýchlokorčuliarsky zväzaBkolieskové korčuľovanie - bežné transfery</v>
      </c>
    </row>
    <row r="309" spans="1:13">
      <c r="A309" s="236" t="s">
        <v>101</v>
      </c>
      <c r="B309" s="268" t="s">
        <v>102</v>
      </c>
      <c r="C309" s="239" t="s">
        <v>1172</v>
      </c>
      <c r="D309" s="242">
        <v>79371</v>
      </c>
      <c r="E309" s="243">
        <v>0</v>
      </c>
      <c r="F309" s="236" t="s">
        <v>233</v>
      </c>
      <c r="G309" s="239" t="s">
        <v>6</v>
      </c>
      <c r="H309" s="239" t="s">
        <v>973</v>
      </c>
      <c r="I309" s="244" t="s">
        <v>2053</v>
      </c>
      <c r="J309" s="237" t="s">
        <v>2054</v>
      </c>
      <c r="K309" s="5" t="s">
        <v>212</v>
      </c>
      <c r="L309" s="237" t="str">
        <f t="shared" si="8"/>
        <v>30688060026 02B</v>
      </c>
      <c r="M309" s="5" t="str">
        <f t="shared" si="9"/>
        <v>Slovenský rýchlokorčuliarsky zväzaBrýchlokorčuľovanie - bežné transfery</v>
      </c>
    </row>
    <row r="310" spans="1:13">
      <c r="A310" s="236" t="s">
        <v>101</v>
      </c>
      <c r="B310" s="268" t="s">
        <v>102</v>
      </c>
      <c r="C310" s="239" t="s">
        <v>1211</v>
      </c>
      <c r="D310" s="242">
        <v>3900</v>
      </c>
      <c r="E310" s="243">
        <v>0</v>
      </c>
      <c r="F310" s="236" t="s">
        <v>233</v>
      </c>
      <c r="G310" s="239" t="s">
        <v>6</v>
      </c>
      <c r="H310" s="239" t="s">
        <v>974</v>
      </c>
      <c r="I310" s="244" t="s">
        <v>2053</v>
      </c>
      <c r="J310" s="237" t="s">
        <v>2054</v>
      </c>
      <c r="K310" s="5" t="s">
        <v>212</v>
      </c>
      <c r="L310" s="237" t="str">
        <f t="shared" si="8"/>
        <v>30688060026 02K</v>
      </c>
      <c r="M310" s="5" t="str">
        <f t="shared" si="9"/>
        <v>Slovenský rýchlokorčuliarsky zväzaKrýchlokorčuľovanie - kapitálové transfery (brúska na korčule)</v>
      </c>
    </row>
    <row r="311" spans="1:13">
      <c r="A311" s="266" t="s">
        <v>101</v>
      </c>
      <c r="B311" s="268" t="s">
        <v>102</v>
      </c>
      <c r="C311" s="270" t="s">
        <v>1548</v>
      </c>
      <c r="D311" s="271">
        <v>7195</v>
      </c>
      <c r="E311" s="243">
        <v>0</v>
      </c>
      <c r="F311" s="266" t="s">
        <v>234</v>
      </c>
      <c r="G311" s="270" t="s">
        <v>11</v>
      </c>
      <c r="H311" s="270" t="s">
        <v>973</v>
      </c>
      <c r="I311" s="244" t="s">
        <v>2055</v>
      </c>
      <c r="J311" s="237" t="s">
        <v>2056</v>
      </c>
      <c r="K311" s="5"/>
      <c r="L311" s="237" t="str">
        <f t="shared" si="8"/>
        <v>30688060026 03B</v>
      </c>
      <c r="M311" s="5" t="str">
        <f t="shared" si="9"/>
        <v>Slovenský rýchlokorčuliarsky zväzbBRichard Tury</v>
      </c>
    </row>
    <row r="312" spans="1:13">
      <c r="A312" s="236" t="s">
        <v>103</v>
      </c>
      <c r="B312" s="268" t="s">
        <v>104</v>
      </c>
      <c r="C312" s="239" t="s">
        <v>1173</v>
      </c>
      <c r="D312" s="242">
        <v>1104955</v>
      </c>
      <c r="E312" s="243">
        <v>0</v>
      </c>
      <c r="F312" s="236" t="s">
        <v>233</v>
      </c>
      <c r="G312" s="239" t="s">
        <v>6</v>
      </c>
      <c r="H312" s="239" t="s">
        <v>973</v>
      </c>
      <c r="I312" s="244" t="s">
        <v>2057</v>
      </c>
      <c r="J312" s="237" t="s">
        <v>2058</v>
      </c>
      <c r="K312" s="5" t="s">
        <v>105</v>
      </c>
      <c r="L312" s="237" t="str">
        <f t="shared" si="8"/>
        <v>30806836026 02B</v>
      </c>
      <c r="M312" s="5" t="str">
        <f t="shared" si="9"/>
        <v>Slovenský stolnotenisový zväzaBstolný tenis - bežné transfery</v>
      </c>
    </row>
    <row r="313" spans="1:13">
      <c r="A313" s="236" t="s">
        <v>103</v>
      </c>
      <c r="B313" s="268" t="s">
        <v>104</v>
      </c>
      <c r="C313" s="239" t="s">
        <v>1212</v>
      </c>
      <c r="D313" s="242">
        <v>35000</v>
      </c>
      <c r="E313" s="243">
        <v>0</v>
      </c>
      <c r="F313" s="236" t="s">
        <v>233</v>
      </c>
      <c r="G313" s="239" t="s">
        <v>6</v>
      </c>
      <c r="H313" s="239" t="s">
        <v>974</v>
      </c>
      <c r="I313" s="244" t="s">
        <v>2057</v>
      </c>
      <c r="J313" s="237" t="s">
        <v>2058</v>
      </c>
      <c r="K313" s="5" t="s">
        <v>105</v>
      </c>
      <c r="L313" s="237" t="str">
        <f t="shared" si="8"/>
        <v>30806836026 02K</v>
      </c>
      <c r="M313" s="5" t="str">
        <f t="shared" si="9"/>
        <v>Slovenský stolnotenisový zväzaKstolný tenis - kapitálové transfery (oprava teplovodného a vodovodného potrubia v stolnotenisovej hale v Bratislave, osobné vozidlo)</v>
      </c>
    </row>
    <row r="314" spans="1:13">
      <c r="A314" s="266" t="s">
        <v>103</v>
      </c>
      <c r="B314" s="268" t="s">
        <v>104</v>
      </c>
      <c r="C314" s="270" t="s">
        <v>1730</v>
      </c>
      <c r="D314" s="272">
        <v>500</v>
      </c>
      <c r="E314" s="274">
        <v>0</v>
      </c>
      <c r="F314" s="266" t="s">
        <v>241</v>
      </c>
      <c r="G314" s="270" t="s">
        <v>11</v>
      </c>
      <c r="H314" s="270" t="s">
        <v>973</v>
      </c>
      <c r="I314" s="244" t="s">
        <v>2059</v>
      </c>
      <c r="J314" s="237" t="s">
        <v>2060</v>
      </c>
      <c r="K314" s="5"/>
      <c r="L314" s="237" t="str">
        <f t="shared" si="8"/>
        <v>30806836026 03B</v>
      </c>
      <c r="M314" s="5" t="str">
        <f t="shared" si="9"/>
        <v>Slovenský stolnotenisový zväziBtréner Vladimír Mihočko: celoživotná práca s mládežou a životné jubileum - 70 r.</v>
      </c>
    </row>
    <row r="315" spans="1:13">
      <c r="A315" s="236" t="s">
        <v>106</v>
      </c>
      <c r="B315" s="268" t="s">
        <v>1076</v>
      </c>
      <c r="C315" s="239" t="s">
        <v>1174</v>
      </c>
      <c r="D315" s="242">
        <v>1099555</v>
      </c>
      <c r="E315" s="243">
        <v>0</v>
      </c>
      <c r="F315" s="236" t="s">
        <v>233</v>
      </c>
      <c r="G315" s="239" t="s">
        <v>6</v>
      </c>
      <c r="H315" s="239" t="s">
        <v>973</v>
      </c>
      <c r="I315" s="244" t="s">
        <v>2061</v>
      </c>
      <c r="J315" s="237" t="s">
        <v>2062</v>
      </c>
      <c r="K315" s="5" t="s">
        <v>107</v>
      </c>
      <c r="L315" s="237" t="str">
        <f t="shared" si="8"/>
        <v>00603341026 02B</v>
      </c>
      <c r="M315" s="5" t="str">
        <f t="shared" si="9"/>
        <v>Slovenský strelecký zväz (SSZ)aBstreľba - bežné transfery</v>
      </c>
    </row>
    <row r="316" spans="1:13">
      <c r="A316" s="236" t="s">
        <v>106</v>
      </c>
      <c r="B316" s="268" t="s">
        <v>1076</v>
      </c>
      <c r="C316" s="239" t="s">
        <v>1213</v>
      </c>
      <c r="D316" s="242">
        <v>45000</v>
      </c>
      <c r="E316" s="243">
        <v>0</v>
      </c>
      <c r="F316" s="236" t="s">
        <v>233</v>
      </c>
      <c r="G316" s="239" t="s">
        <v>6</v>
      </c>
      <c r="H316" s="239" t="s">
        <v>974</v>
      </c>
      <c r="I316" s="244" t="s">
        <v>2061</v>
      </c>
      <c r="J316" s="237" t="s">
        <v>2062</v>
      </c>
      <c r="K316" s="5" t="s">
        <v>107</v>
      </c>
      <c r="L316" s="237" t="str">
        <f t="shared" si="8"/>
        <v>00603341026 02K</v>
      </c>
      <c r="M316" s="5" t="str">
        <f t="shared" si="9"/>
        <v>Slovenský strelecký zväz (SSZ)aKstreľba - kapitálové transfery (zbrane, software pre brokový trenažér, vyhodnocovacie zariadenia)</v>
      </c>
    </row>
    <row r="317" spans="1:13">
      <c r="A317" s="266" t="s">
        <v>106</v>
      </c>
      <c r="B317" s="268" t="s">
        <v>1076</v>
      </c>
      <c r="C317" s="270" t="s">
        <v>1347</v>
      </c>
      <c r="D317" s="271">
        <v>14390</v>
      </c>
      <c r="E317" s="243">
        <v>0</v>
      </c>
      <c r="F317" s="266" t="s">
        <v>234</v>
      </c>
      <c r="G317" s="270" t="s">
        <v>11</v>
      </c>
      <c r="H317" s="270" t="s">
        <v>973</v>
      </c>
      <c r="I317" s="244" t="s">
        <v>2063</v>
      </c>
      <c r="J317" s="237" t="s">
        <v>2064</v>
      </c>
      <c r="K317" s="5"/>
      <c r="L317" s="237" t="str">
        <f t="shared" si="8"/>
        <v>00603341026 03B</v>
      </c>
      <c r="M317" s="5" t="str">
        <f t="shared" si="9"/>
        <v>Slovenský strelecký zväz (SSZ)bBDanka Barteková</v>
      </c>
    </row>
    <row r="318" spans="1:13">
      <c r="A318" s="266" t="s">
        <v>106</v>
      </c>
      <c r="B318" s="268" t="s">
        <v>1076</v>
      </c>
      <c r="C318" s="270" t="s">
        <v>1549</v>
      </c>
      <c r="D318" s="271">
        <v>28781</v>
      </c>
      <c r="E318" s="243">
        <v>0</v>
      </c>
      <c r="F318" s="266" t="s">
        <v>234</v>
      </c>
      <c r="G318" s="270" t="s">
        <v>11</v>
      </c>
      <c r="H318" s="270" t="s">
        <v>973</v>
      </c>
      <c r="I318" s="244" t="s">
        <v>2063</v>
      </c>
      <c r="J318" s="237" t="s">
        <v>2064</v>
      </c>
      <c r="K318" s="5"/>
      <c r="L318" s="237" t="str">
        <f t="shared" si="8"/>
        <v>00603341026 03B</v>
      </c>
      <c r="M318" s="5" t="str">
        <f t="shared" si="9"/>
        <v>Slovenský strelecký zväz (SSZ)bBHubert Andrzej Olejnik</v>
      </c>
    </row>
    <row r="319" spans="1:13">
      <c r="A319" s="266" t="s">
        <v>106</v>
      </c>
      <c r="B319" s="268" t="s">
        <v>1076</v>
      </c>
      <c r="C319" s="270" t="s">
        <v>1550</v>
      </c>
      <c r="D319" s="271">
        <v>14390</v>
      </c>
      <c r="E319" s="243">
        <v>0</v>
      </c>
      <c r="F319" s="266" t="s">
        <v>234</v>
      </c>
      <c r="G319" s="270" t="s">
        <v>11</v>
      </c>
      <c r="H319" s="270" t="s">
        <v>973</v>
      </c>
      <c r="I319" s="244" t="s">
        <v>2063</v>
      </c>
      <c r="J319" s="237" t="s">
        <v>2064</v>
      </c>
      <c r="K319" s="5"/>
      <c r="L319" s="237" t="str">
        <f t="shared" si="8"/>
        <v>00603341026 03B</v>
      </c>
      <c r="M319" s="5" t="str">
        <f t="shared" si="9"/>
        <v>Slovenský strelecký zväz (SSZ)bBJana Špotáková</v>
      </c>
    </row>
    <row r="320" spans="1:13">
      <c r="A320" s="266" t="s">
        <v>106</v>
      </c>
      <c r="B320" s="268" t="s">
        <v>1076</v>
      </c>
      <c r="C320" s="270" t="s">
        <v>1551</v>
      </c>
      <c r="D320" s="271">
        <v>43171</v>
      </c>
      <c r="E320" s="243">
        <v>0</v>
      </c>
      <c r="F320" s="266" t="s">
        <v>234</v>
      </c>
      <c r="G320" s="270" t="s">
        <v>11</v>
      </c>
      <c r="H320" s="270" t="s">
        <v>973</v>
      </c>
      <c r="I320" s="244" t="s">
        <v>2063</v>
      </c>
      <c r="J320" s="237" t="s">
        <v>2064</v>
      </c>
      <c r="K320" s="5"/>
      <c r="L320" s="237" t="str">
        <f t="shared" si="8"/>
        <v>00603341026 03B</v>
      </c>
      <c r="M320" s="5" t="str">
        <f t="shared" si="9"/>
        <v>Slovenský strelecký zväz (SSZ)bBJuraj Tužinský</v>
      </c>
    </row>
    <row r="321" spans="1:13">
      <c r="A321" s="266" t="s">
        <v>106</v>
      </c>
      <c r="B321" s="268" t="s">
        <v>1076</v>
      </c>
      <c r="C321" s="270" t="s">
        <v>1552</v>
      </c>
      <c r="D321" s="271">
        <v>14390</v>
      </c>
      <c r="E321" s="243">
        <v>0</v>
      </c>
      <c r="F321" s="266" t="s">
        <v>234</v>
      </c>
      <c r="G321" s="270" t="s">
        <v>11</v>
      </c>
      <c r="H321" s="270" t="s">
        <v>973</v>
      </c>
      <c r="I321" s="244" t="s">
        <v>2063</v>
      </c>
      <c r="J321" s="237" t="s">
        <v>2064</v>
      </c>
      <c r="K321" s="5"/>
      <c r="L321" s="237" t="str">
        <f t="shared" si="8"/>
        <v>00603341026 03B</v>
      </c>
      <c r="M321" s="5" t="str">
        <f t="shared" si="9"/>
        <v>Slovenský strelecký zväz (SSZ)bBMarián Kovačócy</v>
      </c>
    </row>
    <row r="322" spans="1:13">
      <c r="A322" s="266" t="s">
        <v>106</v>
      </c>
      <c r="B322" s="268" t="s">
        <v>1076</v>
      </c>
      <c r="C322" s="270" t="s">
        <v>1553</v>
      </c>
      <c r="D322" s="271">
        <v>5396</v>
      </c>
      <c r="E322" s="243">
        <v>0</v>
      </c>
      <c r="F322" s="266" t="s">
        <v>234</v>
      </c>
      <c r="G322" s="270" t="s">
        <v>11</v>
      </c>
      <c r="H322" s="270" t="s">
        <v>973</v>
      </c>
      <c r="I322" s="244" t="s">
        <v>2063</v>
      </c>
      <c r="J322" s="237" t="s">
        <v>2064</v>
      </c>
      <c r="K322" s="5"/>
      <c r="L322" s="237" t="str">
        <f t="shared" si="8"/>
        <v>00603341026 03B</v>
      </c>
      <c r="M322" s="5" t="str">
        <f t="shared" si="9"/>
        <v>Slovenský strelecký zväz (SSZ)bBMichal Slamka</v>
      </c>
    </row>
    <row r="323" spans="1:13">
      <c r="A323" s="266" t="s">
        <v>106</v>
      </c>
      <c r="B323" s="268" t="s">
        <v>1076</v>
      </c>
      <c r="C323" s="270" t="s">
        <v>1554</v>
      </c>
      <c r="D323" s="271">
        <v>7195</v>
      </c>
      <c r="E323" s="243">
        <v>0</v>
      </c>
      <c r="F323" s="266" t="s">
        <v>234</v>
      </c>
      <c r="G323" s="270" t="s">
        <v>11</v>
      </c>
      <c r="H323" s="270" t="s">
        <v>973</v>
      </c>
      <c r="I323" s="244" t="s">
        <v>2063</v>
      </c>
      <c r="J323" s="237" t="s">
        <v>2064</v>
      </c>
      <c r="K323" s="5"/>
      <c r="L323" s="237" t="str">
        <f t="shared" si="8"/>
        <v>00603341026 03B</v>
      </c>
      <c r="M323" s="5" t="str">
        <f t="shared" si="9"/>
        <v>Slovenský strelecký zväz (SSZ)bBOndrej Holko</v>
      </c>
    </row>
    <row r="324" spans="1:13">
      <c r="A324" s="266" t="s">
        <v>106</v>
      </c>
      <c r="B324" s="268" t="s">
        <v>1076</v>
      </c>
      <c r="C324" s="270" t="s">
        <v>1555</v>
      </c>
      <c r="D324" s="271">
        <v>28781</v>
      </c>
      <c r="E324" s="243">
        <v>0</v>
      </c>
      <c r="F324" s="266" t="s">
        <v>234</v>
      </c>
      <c r="G324" s="270" t="s">
        <v>11</v>
      </c>
      <c r="H324" s="270" t="s">
        <v>973</v>
      </c>
      <c r="I324" s="244" t="s">
        <v>2063</v>
      </c>
      <c r="J324" s="237" t="s">
        <v>2064</v>
      </c>
      <c r="K324" s="5"/>
      <c r="L324" s="237" t="str">
        <f t="shared" si="8"/>
        <v>00603341026 03B</v>
      </c>
      <c r="M324" s="5" t="str">
        <f t="shared" si="9"/>
        <v>Slovenský strelecký zväz (SSZ)bBPavol Kopp</v>
      </c>
    </row>
    <row r="325" spans="1:13">
      <c r="A325" s="266" t="s">
        <v>106</v>
      </c>
      <c r="B325" s="268" t="s">
        <v>1076</v>
      </c>
      <c r="C325" s="270" t="s">
        <v>1556</v>
      </c>
      <c r="D325" s="271">
        <v>14390</v>
      </c>
      <c r="E325" s="243">
        <v>0</v>
      </c>
      <c r="F325" s="266" t="s">
        <v>234</v>
      </c>
      <c r="G325" s="270" t="s">
        <v>11</v>
      </c>
      <c r="H325" s="270" t="s">
        <v>973</v>
      </c>
      <c r="I325" s="244" t="s">
        <v>2063</v>
      </c>
      <c r="J325" s="237" t="s">
        <v>2064</v>
      </c>
      <c r="K325" s="5"/>
      <c r="L325" s="237" t="str">
        <f t="shared" si="8"/>
        <v>00603341026 03B</v>
      </c>
      <c r="M325" s="5" t="str">
        <f t="shared" si="9"/>
        <v>Slovenský strelecký zväz (SSZ)bBVanessa Hocková</v>
      </c>
    </row>
    <row r="326" spans="1:13">
      <c r="A326" s="266" t="s">
        <v>106</v>
      </c>
      <c r="B326" s="268" t="s">
        <v>1076</v>
      </c>
      <c r="C326" s="270" t="s">
        <v>1557</v>
      </c>
      <c r="D326" s="271">
        <v>14390</v>
      </c>
      <c r="E326" s="243">
        <v>0</v>
      </c>
      <c r="F326" s="266" t="s">
        <v>234</v>
      </c>
      <c r="G326" s="270" t="s">
        <v>11</v>
      </c>
      <c r="H326" s="270" t="s">
        <v>973</v>
      </c>
      <c r="I326" s="244" t="s">
        <v>2063</v>
      </c>
      <c r="J326" s="237" t="s">
        <v>2064</v>
      </c>
      <c r="K326" s="5"/>
      <c r="L326" s="237" t="str">
        <f t="shared" si="8"/>
        <v>00603341026 03B</v>
      </c>
      <c r="M326" s="5" t="str">
        <f t="shared" si="9"/>
        <v>Slovenský strelecký zväz (SSZ)bBVeronika Vargová</v>
      </c>
    </row>
    <row r="327" spans="1:13">
      <c r="A327" s="266" t="s">
        <v>106</v>
      </c>
      <c r="B327" s="268" t="s">
        <v>1076</v>
      </c>
      <c r="C327" s="270" t="s">
        <v>1558</v>
      </c>
      <c r="D327" s="271">
        <v>43171</v>
      </c>
      <c r="E327" s="243">
        <v>0</v>
      </c>
      <c r="F327" s="266" t="s">
        <v>234</v>
      </c>
      <c r="G327" s="270" t="s">
        <v>11</v>
      </c>
      <c r="H327" s="270" t="s">
        <v>973</v>
      </c>
      <c r="I327" s="244" t="s">
        <v>2063</v>
      </c>
      <c r="J327" s="237" t="s">
        <v>2064</v>
      </c>
      <c r="K327" s="5"/>
      <c r="L327" s="237" t="str">
        <f t="shared" si="8"/>
        <v>00603341026 03B</v>
      </c>
      <c r="M327" s="5" t="str">
        <f t="shared" si="9"/>
        <v>Slovenský strelecký zväz (SSZ)bBZuzana Rehák Štefečeková</v>
      </c>
    </row>
    <row r="328" spans="1:13">
      <c r="A328" s="236" t="s">
        <v>106</v>
      </c>
      <c r="B328" s="268" t="s">
        <v>1076</v>
      </c>
      <c r="C328" s="239" t="s">
        <v>1634</v>
      </c>
      <c r="D328" s="242">
        <v>20000</v>
      </c>
      <c r="E328" s="243">
        <v>0</v>
      </c>
      <c r="F328" s="236" t="s">
        <v>238</v>
      </c>
      <c r="G328" s="239" t="s">
        <v>11</v>
      </c>
      <c r="H328" s="239" t="s">
        <v>973</v>
      </c>
      <c r="I328" s="244" t="s">
        <v>2065</v>
      </c>
      <c r="J328" s="237" t="s">
        <v>2064</v>
      </c>
      <c r="K328" s="5"/>
      <c r="L328" s="237" t="str">
        <f t="shared" si="8"/>
        <v>00603341026 03B</v>
      </c>
      <c r="M328" s="5" t="str">
        <f t="shared" si="9"/>
        <v>Slovenský strelecký zväz (SSZ)fBMedzinárodná súťaž juniorských olympijských nádejí vo vzduchových zbraniach  (TŠP), Nitra, počet dní: 3</v>
      </c>
    </row>
    <row r="329" spans="1:13">
      <c r="A329" s="266" t="s">
        <v>106</v>
      </c>
      <c r="B329" s="268" t="s">
        <v>1076</v>
      </c>
      <c r="C329" s="270" t="s">
        <v>1731</v>
      </c>
      <c r="D329" s="272">
        <v>1000</v>
      </c>
      <c r="E329" s="274">
        <v>0</v>
      </c>
      <c r="F329" s="266" t="s">
        <v>241</v>
      </c>
      <c r="G329" s="270" t="s">
        <v>11</v>
      </c>
      <c r="H329" s="270" t="s">
        <v>973</v>
      </c>
      <c r="I329" s="244" t="s">
        <v>2066</v>
      </c>
      <c r="J329" s="237" t="s">
        <v>2064</v>
      </c>
      <c r="K329" s="5"/>
      <c r="L329" s="237" t="str">
        <f t="shared" si="8"/>
        <v>00603341026 03B</v>
      </c>
      <c r="M329" s="5" t="str">
        <f t="shared" si="9"/>
        <v>Slovenský strelecký zväz (SSZ)iBšportovci Zuzana Rehák Štefečeková za 3. m. na MS</v>
      </c>
    </row>
    <row r="330" spans="1:13">
      <c r="A330" s="266" t="s">
        <v>106</v>
      </c>
      <c r="B330" s="268" t="s">
        <v>1076</v>
      </c>
      <c r="C330" s="270" t="s">
        <v>1732</v>
      </c>
      <c r="D330" s="272">
        <v>750</v>
      </c>
      <c r="E330" s="274">
        <v>0</v>
      </c>
      <c r="F330" s="266" t="s">
        <v>241</v>
      </c>
      <c r="G330" s="270" t="s">
        <v>11</v>
      </c>
      <c r="H330" s="270" t="s">
        <v>973</v>
      </c>
      <c r="I330" s="244" t="s">
        <v>2066</v>
      </c>
      <c r="J330" s="237" t="s">
        <v>2064</v>
      </c>
      <c r="K330" s="5"/>
      <c r="L330" s="237" t="str">
        <f t="shared" si="8"/>
        <v>00603341026 03B</v>
      </c>
      <c r="M330" s="5" t="str">
        <f t="shared" si="9"/>
        <v>Slovenský strelecký zväz (SSZ)iBšportovec Hubert Andrzej Olejnik za 2. m. na ME</v>
      </c>
    </row>
    <row r="331" spans="1:13">
      <c r="A331" s="266" t="s">
        <v>106</v>
      </c>
      <c r="B331" s="268" t="s">
        <v>1076</v>
      </c>
      <c r="C331" s="270" t="s">
        <v>1733</v>
      </c>
      <c r="D331" s="272">
        <v>1000</v>
      </c>
      <c r="E331" s="274">
        <v>0</v>
      </c>
      <c r="F331" s="266" t="s">
        <v>241</v>
      </c>
      <c r="G331" s="270" t="s">
        <v>11</v>
      </c>
      <c r="H331" s="270" t="s">
        <v>973</v>
      </c>
      <c r="I331" s="244" t="s">
        <v>2066</v>
      </c>
      <c r="J331" s="237" t="s">
        <v>2064</v>
      </c>
      <c r="K331" s="5"/>
      <c r="L331" s="237" t="str">
        <f t="shared" ref="L331:L396" si="12">A331&amp;G331&amp;H331</f>
        <v>00603341026 03B</v>
      </c>
      <c r="M331" s="5" t="str">
        <f t="shared" ref="M331:M396" si="13">B331&amp;F331&amp;H331&amp;C331</f>
        <v>Slovenský strelecký zväz (SSZ)iBšportovec Marcel Hanulík za 1. m. na ME</v>
      </c>
    </row>
    <row r="332" spans="1:13">
      <c r="A332" s="266" t="s">
        <v>106</v>
      </c>
      <c r="B332" s="268" t="s">
        <v>1076</v>
      </c>
      <c r="C332" s="270" t="s">
        <v>1734</v>
      </c>
      <c r="D332" s="272">
        <v>750</v>
      </c>
      <c r="E332" s="274">
        <v>0</v>
      </c>
      <c r="F332" s="266" t="s">
        <v>241</v>
      </c>
      <c r="G332" s="270" t="s">
        <v>11</v>
      </c>
      <c r="H332" s="270" t="s">
        <v>973</v>
      </c>
      <c r="I332" s="244" t="s">
        <v>2066</v>
      </c>
      <c r="J332" s="237" t="s">
        <v>2064</v>
      </c>
      <c r="K332" s="5"/>
      <c r="L332" s="237" t="str">
        <f t="shared" si="12"/>
        <v>00603341026 03B</v>
      </c>
      <c r="M332" s="5" t="str">
        <f t="shared" si="13"/>
        <v>Slovenský strelecký zväz (SSZ)iBšportovec Štefan Ernst za 2. m. na ME</v>
      </c>
    </row>
    <row r="333" spans="1:13">
      <c r="A333" s="266" t="s">
        <v>106</v>
      </c>
      <c r="B333" s="268" t="s">
        <v>1076</v>
      </c>
      <c r="C333" s="270" t="s">
        <v>1735</v>
      </c>
      <c r="D333" s="272">
        <v>1000</v>
      </c>
      <c r="E333" s="274">
        <v>0</v>
      </c>
      <c r="F333" s="266" t="s">
        <v>241</v>
      </c>
      <c r="G333" s="270" t="s">
        <v>11</v>
      </c>
      <c r="H333" s="270" t="s">
        <v>973</v>
      </c>
      <c r="I333" s="244" t="s">
        <v>2066</v>
      </c>
      <c r="J333" s="237" t="s">
        <v>2064</v>
      </c>
      <c r="K333" s="5"/>
      <c r="L333" s="237" t="str">
        <f t="shared" si="12"/>
        <v>00603341026 03B</v>
      </c>
      <c r="M333" s="5" t="str">
        <f t="shared" si="13"/>
        <v>Slovenský strelecký zväz (SSZ)iBšportovec Vladimír Jurza  za 1. m. na ME</v>
      </c>
    </row>
    <row r="334" spans="1:13">
      <c r="A334" s="266" t="s">
        <v>106</v>
      </c>
      <c r="B334" s="268" t="s">
        <v>1076</v>
      </c>
      <c r="C334" s="270" t="s">
        <v>1736</v>
      </c>
      <c r="D334" s="272">
        <v>500</v>
      </c>
      <c r="E334" s="274">
        <v>0</v>
      </c>
      <c r="F334" s="266" t="s">
        <v>241</v>
      </c>
      <c r="G334" s="270" t="s">
        <v>11</v>
      </c>
      <c r="H334" s="270" t="s">
        <v>973</v>
      </c>
      <c r="I334" s="244" t="s">
        <v>2066</v>
      </c>
      <c r="J334" s="237" t="s">
        <v>2064</v>
      </c>
      <c r="K334" s="5"/>
      <c r="L334" s="237" t="str">
        <f t="shared" si="12"/>
        <v>00603341026 03B</v>
      </c>
      <c r="M334" s="5" t="str">
        <f t="shared" si="13"/>
        <v>Slovenský strelecký zväz (SSZ)iBtréner Juraj Sedlák: celoživotná práca s mládežou a životné jubileum - 50 r.</v>
      </c>
    </row>
    <row r="335" spans="1:13">
      <c r="A335" s="236" t="s">
        <v>108</v>
      </c>
      <c r="B335" s="268" t="s">
        <v>109</v>
      </c>
      <c r="C335" s="239" t="s">
        <v>1175</v>
      </c>
      <c r="D335" s="242">
        <v>120509</v>
      </c>
      <c r="E335" s="243">
        <v>0</v>
      </c>
      <c r="F335" s="236" t="s">
        <v>233</v>
      </c>
      <c r="G335" s="239" t="s">
        <v>6</v>
      </c>
      <c r="H335" s="239" t="s">
        <v>973</v>
      </c>
      <c r="I335" s="244" t="s">
        <v>2067</v>
      </c>
      <c r="J335" s="237" t="s">
        <v>2068</v>
      </c>
      <c r="K335" s="5" t="s">
        <v>15</v>
      </c>
      <c r="L335" s="237" t="str">
        <f t="shared" si="12"/>
        <v>17310571026 02B</v>
      </c>
      <c r="M335" s="5" t="str">
        <f t="shared" si="13"/>
        <v>Slovenský šachový zväzaBšach - bežné transfery</v>
      </c>
    </row>
    <row r="336" spans="1:13">
      <c r="A336" s="266" t="s">
        <v>108</v>
      </c>
      <c r="B336" s="268" t="s">
        <v>109</v>
      </c>
      <c r="C336" s="270" t="s">
        <v>1648</v>
      </c>
      <c r="D336" s="272">
        <v>4125</v>
      </c>
      <c r="E336" s="274">
        <v>0.46</v>
      </c>
      <c r="F336" s="276" t="s">
        <v>239</v>
      </c>
      <c r="G336" s="239" t="s">
        <v>7</v>
      </c>
      <c r="H336" s="270" t="s">
        <v>973</v>
      </c>
      <c r="I336" s="244" t="s">
        <v>2069</v>
      </c>
      <c r="J336" s="237" t="s">
        <v>2070</v>
      </c>
      <c r="K336" s="5"/>
      <c r="L336" s="237" t="str">
        <f t="shared" si="12"/>
        <v>17310571026 01B</v>
      </c>
      <c r="M336" s="5" t="str">
        <f t="shared" si="13"/>
        <v>Slovenský šachový zväzgBMajstrovstvá Slovenska žiakov a žiačok ZŠ a SŠ 2018/19, SF: 46%</v>
      </c>
    </row>
    <row r="337" spans="1:13">
      <c r="A337" s="266" t="s">
        <v>108</v>
      </c>
      <c r="B337" s="268" t="s">
        <v>109</v>
      </c>
      <c r="C337" s="270" t="s">
        <v>1649</v>
      </c>
      <c r="D337" s="272">
        <v>2231</v>
      </c>
      <c r="E337" s="274">
        <v>0.15</v>
      </c>
      <c r="F337" s="276" t="s">
        <v>239</v>
      </c>
      <c r="G337" s="239" t="s">
        <v>7</v>
      </c>
      <c r="H337" s="270" t="s">
        <v>973</v>
      </c>
      <c r="I337" s="244" t="s">
        <v>2069</v>
      </c>
      <c r="J337" s="237" t="s">
        <v>2070</v>
      </c>
      <c r="K337" s="5"/>
      <c r="L337" s="237" t="str">
        <f t="shared" si="12"/>
        <v>17310571026 01B</v>
      </c>
      <c r="M337" s="5" t="str">
        <f t="shared" si="13"/>
        <v>Slovenský šachový zväzgBMajstrovstvá SR 4-členných koedukovaných družstiev ZŠ a SŠ v zr. šachu 2017/18
, SF: 15%</v>
      </c>
    </row>
    <row r="338" spans="1:13">
      <c r="A338" s="266" t="s">
        <v>108</v>
      </c>
      <c r="B338" s="268" t="s">
        <v>109</v>
      </c>
      <c r="C338" s="270" t="s">
        <v>1737</v>
      </c>
      <c r="D338" s="272">
        <v>500</v>
      </c>
      <c r="E338" s="274">
        <v>0</v>
      </c>
      <c r="F338" s="266" t="s">
        <v>241</v>
      </c>
      <c r="G338" s="270" t="s">
        <v>11</v>
      </c>
      <c r="H338" s="270" t="s">
        <v>973</v>
      </c>
      <c r="I338" s="244" t="s">
        <v>2071</v>
      </c>
      <c r="J338" s="237" t="s">
        <v>2072</v>
      </c>
      <c r="K338" s="5"/>
      <c r="L338" s="237" t="str">
        <f t="shared" si="12"/>
        <v>17310571026 03B</v>
      </c>
      <c r="M338" s="5" t="str">
        <f t="shared" si="13"/>
        <v>Slovenský šachový zväziBtréner Alois Lanč: celoživotná práca s mládežou a životné jubileum - 70 r.</v>
      </c>
    </row>
    <row r="339" spans="1:13">
      <c r="A339" s="236" t="s">
        <v>110</v>
      </c>
      <c r="B339" s="268" t="s">
        <v>111</v>
      </c>
      <c r="C339" s="239" t="s">
        <v>1176</v>
      </c>
      <c r="D339" s="242">
        <v>176646</v>
      </c>
      <c r="E339" s="243">
        <v>0</v>
      </c>
      <c r="F339" s="236" t="s">
        <v>233</v>
      </c>
      <c r="G339" s="239" t="s">
        <v>6</v>
      </c>
      <c r="H339" s="239" t="s">
        <v>973</v>
      </c>
      <c r="I339" s="244" t="s">
        <v>2073</v>
      </c>
      <c r="J339" s="237" t="s">
        <v>2074</v>
      </c>
      <c r="K339" s="5" t="s">
        <v>112</v>
      </c>
      <c r="L339" s="237" t="str">
        <f t="shared" si="12"/>
        <v>30806437026 02B</v>
      </c>
      <c r="M339" s="5" t="str">
        <f t="shared" si="13"/>
        <v>Slovenský šermiarsky zväzaBšerm - bežné transfery</v>
      </c>
    </row>
    <row r="340" spans="1:13">
      <c r="A340" s="236" t="s">
        <v>110</v>
      </c>
      <c r="B340" s="268" t="s">
        <v>111</v>
      </c>
      <c r="C340" s="239" t="s">
        <v>2247</v>
      </c>
      <c r="D340" s="242">
        <v>8000</v>
      </c>
      <c r="E340" s="274">
        <v>0</v>
      </c>
      <c r="F340" s="236" t="s">
        <v>238</v>
      </c>
      <c r="G340" s="239" t="s">
        <v>11</v>
      </c>
      <c r="H340" s="270" t="s">
        <v>973</v>
      </c>
      <c r="I340" s="244" t="s">
        <v>2249</v>
      </c>
      <c r="J340" s="237" t="s">
        <v>2076</v>
      </c>
      <c r="K340" s="5"/>
      <c r="L340" s="237" t="str">
        <f>A340&amp;G340&amp;H340</f>
        <v>30806437026 03B</v>
      </c>
      <c r="M340" s="5" t="str">
        <f>B340&amp;F340&amp;H340&amp;C340</f>
        <v>Slovenský šermiarsky zväzfBGrand Prix Bratislava  (SP), Bratislava, počet dní: 1</v>
      </c>
    </row>
    <row r="341" spans="1:13">
      <c r="A341" s="236" t="s">
        <v>110</v>
      </c>
      <c r="B341" s="268" t="s">
        <v>111</v>
      </c>
      <c r="C341" s="239" t="s">
        <v>2248</v>
      </c>
      <c r="D341" s="242">
        <v>8000</v>
      </c>
      <c r="E341" s="243">
        <v>0</v>
      </c>
      <c r="F341" s="236" t="s">
        <v>238</v>
      </c>
      <c r="G341" s="239" t="s">
        <v>11</v>
      </c>
      <c r="H341" s="239" t="s">
        <v>973</v>
      </c>
      <c r="I341" s="244" t="s">
        <v>2249</v>
      </c>
      <c r="J341" s="237" t="s">
        <v>2076</v>
      </c>
      <c r="K341" s="5"/>
      <c r="L341" s="237" t="str">
        <f>A341&amp;G341&amp;H341</f>
        <v>30806437026 03B</v>
      </c>
      <c r="M341" s="5" t="str">
        <f>B341&amp;F341&amp;H341&amp;C341</f>
        <v>Slovenský šermiarsky zväzfBGrand Prix Bratislava  (SPJ), Bratislava, počet dní: 2</v>
      </c>
    </row>
    <row r="342" spans="1:13">
      <c r="A342" s="266" t="s">
        <v>110</v>
      </c>
      <c r="B342" s="268" t="s">
        <v>111</v>
      </c>
      <c r="C342" s="270" t="s">
        <v>1738</v>
      </c>
      <c r="D342" s="272">
        <v>500</v>
      </c>
      <c r="E342" s="274">
        <v>0</v>
      </c>
      <c r="F342" s="266" t="s">
        <v>241</v>
      </c>
      <c r="G342" s="270" t="s">
        <v>11</v>
      </c>
      <c r="H342" s="270" t="s">
        <v>973</v>
      </c>
      <c r="I342" s="244" t="s">
        <v>2075</v>
      </c>
      <c r="J342" s="237" t="s">
        <v>2076</v>
      </c>
      <c r="K342" s="5"/>
      <c r="L342" s="237" t="str">
        <f t="shared" si="12"/>
        <v>30806437026 03B</v>
      </c>
      <c r="M342" s="5" t="str">
        <f t="shared" si="13"/>
        <v>Slovenský šermiarsky zväziBtréner Pavol Bottan: celoživotná práca s mládežou a životné jubileum - 60 r.</v>
      </c>
    </row>
    <row r="343" spans="1:13">
      <c r="A343" s="236" t="s">
        <v>113</v>
      </c>
      <c r="B343" s="268" t="s">
        <v>114</v>
      </c>
      <c r="C343" s="239" t="s">
        <v>1177</v>
      </c>
      <c r="D343" s="242">
        <v>4195925</v>
      </c>
      <c r="E343" s="243">
        <v>0</v>
      </c>
      <c r="F343" s="236" t="s">
        <v>233</v>
      </c>
      <c r="G343" s="239" t="s">
        <v>6</v>
      </c>
      <c r="H343" s="239" t="s">
        <v>973</v>
      </c>
      <c r="I343" s="244" t="s">
        <v>2077</v>
      </c>
      <c r="J343" s="237" t="s">
        <v>2078</v>
      </c>
      <c r="K343" s="5" t="s">
        <v>115</v>
      </c>
      <c r="L343" s="237" t="str">
        <f t="shared" si="12"/>
        <v>30811384026 02B</v>
      </c>
      <c r="M343" s="5" t="str">
        <f t="shared" si="13"/>
        <v>Slovenský tenisový zväzaBtenis - bežné transfery</v>
      </c>
    </row>
    <row r="344" spans="1:13">
      <c r="A344" s="266" t="s">
        <v>113</v>
      </c>
      <c r="B344" s="268" t="s">
        <v>114</v>
      </c>
      <c r="C344" s="270" t="s">
        <v>1559</v>
      </c>
      <c r="D344" s="271">
        <v>57561</v>
      </c>
      <c r="E344" s="243">
        <v>0</v>
      </c>
      <c r="F344" s="266" t="s">
        <v>234</v>
      </c>
      <c r="G344" s="270" t="s">
        <v>11</v>
      </c>
      <c r="H344" s="270" t="s">
        <v>973</v>
      </c>
      <c r="I344" s="244" t="s">
        <v>2079</v>
      </c>
      <c r="J344" s="237" t="s">
        <v>2080</v>
      </c>
      <c r="K344" s="5"/>
      <c r="L344" s="237" t="str">
        <f t="shared" si="12"/>
        <v>30811384026 03B</v>
      </c>
      <c r="M344" s="5" t="str">
        <f t="shared" si="13"/>
        <v>Slovenský tenisový zväzbBDominika Cibulková</v>
      </c>
    </row>
    <row r="345" spans="1:13">
      <c r="A345" s="266" t="s">
        <v>113</v>
      </c>
      <c r="B345" s="268" t="s">
        <v>114</v>
      </c>
      <c r="C345" s="270" t="s">
        <v>1560</v>
      </c>
      <c r="D345" s="271">
        <v>14390</v>
      </c>
      <c r="E345" s="243">
        <v>0</v>
      </c>
      <c r="F345" s="266" t="s">
        <v>234</v>
      </c>
      <c r="G345" s="270" t="s">
        <v>11</v>
      </c>
      <c r="H345" s="270" t="s">
        <v>973</v>
      </c>
      <c r="I345" s="244" t="s">
        <v>2079</v>
      </c>
      <c r="J345" s="237" t="s">
        <v>2080</v>
      </c>
      <c r="K345" s="5"/>
      <c r="L345" s="237" t="str">
        <f t="shared" si="12"/>
        <v>30811384026 03B</v>
      </c>
      <c r="M345" s="5" t="str">
        <f t="shared" si="13"/>
        <v>Slovenský tenisový zväzbBTereza Mihalíková</v>
      </c>
    </row>
    <row r="346" spans="1:13">
      <c r="A346" s="266" t="s">
        <v>113</v>
      </c>
      <c r="B346" s="268" t="s">
        <v>114</v>
      </c>
      <c r="C346" s="270" t="s">
        <v>1561</v>
      </c>
      <c r="D346" s="271">
        <v>14390</v>
      </c>
      <c r="E346" s="243">
        <v>0</v>
      </c>
      <c r="F346" s="266" t="s">
        <v>234</v>
      </c>
      <c r="G346" s="270" t="s">
        <v>11</v>
      </c>
      <c r="H346" s="270" t="s">
        <v>973</v>
      </c>
      <c r="I346" s="244" t="s">
        <v>2079</v>
      </c>
      <c r="J346" s="237" t="s">
        <v>2080</v>
      </c>
      <c r="K346" s="5"/>
      <c r="L346" s="237" t="str">
        <f t="shared" si="12"/>
        <v>30811384026 03B</v>
      </c>
      <c r="M346" s="5" t="str">
        <f t="shared" si="13"/>
        <v>Slovenský tenisový zväzbBViktória Kužmová</v>
      </c>
    </row>
    <row r="347" spans="1:13">
      <c r="A347" s="266" t="s">
        <v>113</v>
      </c>
      <c r="B347" s="268" t="s">
        <v>114</v>
      </c>
      <c r="C347" s="270" t="s">
        <v>1650</v>
      </c>
      <c r="D347" s="272">
        <v>23800</v>
      </c>
      <c r="E347" s="274">
        <v>0.25</v>
      </c>
      <c r="F347" s="276" t="s">
        <v>239</v>
      </c>
      <c r="G347" s="239" t="s">
        <v>7</v>
      </c>
      <c r="H347" s="270" t="s">
        <v>973</v>
      </c>
      <c r="I347" s="244" t="s">
        <v>2081</v>
      </c>
      <c r="J347" s="237" t="s">
        <v>2082</v>
      </c>
      <c r="K347" s="5"/>
      <c r="L347" s="237" t="str">
        <f t="shared" si="12"/>
        <v>30811384026 01B</v>
      </c>
      <c r="M347" s="5" t="str">
        <f t="shared" si="13"/>
        <v>Slovenský tenisový zväzgBTenis do škôl , SF: 25%</v>
      </c>
    </row>
    <row r="348" spans="1:13">
      <c r="A348" s="266" t="s">
        <v>113</v>
      </c>
      <c r="B348" s="268" t="s">
        <v>114</v>
      </c>
      <c r="C348" s="270" t="s">
        <v>1739</v>
      </c>
      <c r="D348" s="272">
        <v>500</v>
      </c>
      <c r="E348" s="274">
        <v>0</v>
      </c>
      <c r="F348" s="266" t="s">
        <v>241</v>
      </c>
      <c r="G348" s="270" t="s">
        <v>11</v>
      </c>
      <c r="H348" s="270" t="s">
        <v>973</v>
      </c>
      <c r="I348" s="244" t="s">
        <v>2083</v>
      </c>
      <c r="J348" s="237" t="s">
        <v>2080</v>
      </c>
      <c r="K348" s="5"/>
      <c r="L348" s="237" t="str">
        <f t="shared" si="12"/>
        <v>30811384026 03B</v>
      </c>
      <c r="M348" s="5" t="str">
        <f t="shared" si="13"/>
        <v>Slovenský tenisový zväziBtréner Ladislav Macko: celoživotná práca s mládežou a životné jubileum - 70 r.</v>
      </c>
    </row>
    <row r="349" spans="1:13">
      <c r="A349" s="236" t="s">
        <v>116</v>
      </c>
      <c r="B349" s="268" t="s">
        <v>117</v>
      </c>
      <c r="C349" s="239" t="s">
        <v>1178</v>
      </c>
      <c r="D349" s="242">
        <v>151758</v>
      </c>
      <c r="E349" s="243">
        <v>0</v>
      </c>
      <c r="F349" s="236" t="s">
        <v>233</v>
      </c>
      <c r="G349" s="239" t="s">
        <v>6</v>
      </c>
      <c r="H349" s="239" t="s">
        <v>973</v>
      </c>
      <c r="I349" s="244" t="s">
        <v>2084</v>
      </c>
      <c r="J349" s="237" t="s">
        <v>2085</v>
      </c>
      <c r="K349" s="5" t="s">
        <v>118</v>
      </c>
      <c r="L349" s="237" t="str">
        <f t="shared" si="12"/>
        <v>00688304026 02B</v>
      </c>
      <c r="M349" s="5" t="str">
        <f t="shared" si="13"/>
        <v>Slovenský veslársky zväzaBveslovanie - bežné transfery</v>
      </c>
    </row>
    <row r="350" spans="1:13">
      <c r="A350" s="236" t="s">
        <v>116</v>
      </c>
      <c r="B350" s="268" t="s">
        <v>117</v>
      </c>
      <c r="C350" s="239" t="s">
        <v>1214</v>
      </c>
      <c r="D350" s="242">
        <v>6000</v>
      </c>
      <c r="E350" s="243">
        <v>0</v>
      </c>
      <c r="F350" s="236" t="s">
        <v>233</v>
      </c>
      <c r="G350" s="239" t="s">
        <v>6</v>
      </c>
      <c r="H350" s="239" t="s">
        <v>974</v>
      </c>
      <c r="I350" s="244" t="s">
        <v>2084</v>
      </c>
      <c r="J350" s="237" t="s">
        <v>2085</v>
      </c>
      <c r="K350" s="5" t="s">
        <v>118</v>
      </c>
      <c r="L350" s="237" t="str">
        <f t="shared" si="12"/>
        <v>00688304026 02K</v>
      </c>
      <c r="M350" s="5" t="str">
        <f t="shared" si="13"/>
        <v>Slovenský veslársky zväzaKveslovanie - kapitálové transfery (kontainery na úschovu lodí)</v>
      </c>
    </row>
    <row r="351" spans="1:13">
      <c r="A351" s="266" t="s">
        <v>116</v>
      </c>
      <c r="B351" s="268" t="s">
        <v>117</v>
      </c>
      <c r="C351" s="270" t="s">
        <v>1562</v>
      </c>
      <c r="D351" s="271">
        <v>21586</v>
      </c>
      <c r="E351" s="243">
        <v>0</v>
      </c>
      <c r="F351" s="266" t="s">
        <v>234</v>
      </c>
      <c r="G351" s="270" t="s">
        <v>11</v>
      </c>
      <c r="H351" s="270" t="s">
        <v>973</v>
      </c>
      <c r="I351" s="244" t="s">
        <v>2086</v>
      </c>
      <c r="J351" s="237" t="s">
        <v>2087</v>
      </c>
      <c r="K351" s="5"/>
      <c r="L351" s="237" t="str">
        <f t="shared" si="12"/>
        <v>00688304026 03B</v>
      </c>
      <c r="M351" s="5" t="str">
        <f t="shared" si="13"/>
        <v>Slovenský veslársky zväzbBPeter Zelinka, Adam Stiffel</v>
      </c>
    </row>
    <row r="352" spans="1:13">
      <c r="A352" s="236" t="s">
        <v>119</v>
      </c>
      <c r="B352" s="268" t="s">
        <v>466</v>
      </c>
      <c r="C352" s="239" t="s">
        <v>1179</v>
      </c>
      <c r="D352" s="242">
        <v>293608</v>
      </c>
      <c r="E352" s="243">
        <v>0</v>
      </c>
      <c r="F352" s="236" t="s">
        <v>233</v>
      </c>
      <c r="G352" s="239" t="s">
        <v>6</v>
      </c>
      <c r="H352" s="239" t="s">
        <v>973</v>
      </c>
      <c r="I352" s="244" t="s">
        <v>2088</v>
      </c>
      <c r="J352" s="237" t="s">
        <v>2089</v>
      </c>
      <c r="K352" s="5" t="s">
        <v>120</v>
      </c>
      <c r="L352" s="237" t="str">
        <f t="shared" si="12"/>
        <v>31791981026 02B</v>
      </c>
      <c r="M352" s="5" t="str">
        <f t="shared" si="13"/>
        <v>SLOVENSKÝ ZÁPASNÍCKY ZVÄZaBzápasenie - bežné transfery</v>
      </c>
    </row>
    <row r="353" spans="1:13">
      <c r="A353" s="266" t="s">
        <v>119</v>
      </c>
      <c r="B353" s="268" t="s">
        <v>466</v>
      </c>
      <c r="C353" s="270" t="s">
        <v>1563</v>
      </c>
      <c r="D353" s="272">
        <v>21586</v>
      </c>
      <c r="E353" s="243">
        <v>0</v>
      </c>
      <c r="F353" s="266" t="s">
        <v>234</v>
      </c>
      <c r="G353" s="270" t="s">
        <v>11</v>
      </c>
      <c r="H353" s="270" t="s">
        <v>973</v>
      </c>
      <c r="I353" s="244" t="s">
        <v>2090</v>
      </c>
      <c r="J353" s="237" t="s">
        <v>2091</v>
      </c>
      <c r="K353" s="5"/>
      <c r="L353" s="237" t="str">
        <f t="shared" si="12"/>
        <v>31791981026 03B</v>
      </c>
      <c r="M353" s="5" t="str">
        <f t="shared" si="13"/>
        <v>SLOVENSKÝ ZÁPASNÍCKY ZVÄZbBAhsarbek Gulaev *</v>
      </c>
    </row>
    <row r="354" spans="1:13">
      <c r="A354" s="266" t="s">
        <v>119</v>
      </c>
      <c r="B354" s="268" t="s">
        <v>466</v>
      </c>
      <c r="C354" s="270" t="s">
        <v>1564</v>
      </c>
      <c r="D354" s="272">
        <v>43171</v>
      </c>
      <c r="E354" s="243">
        <v>0</v>
      </c>
      <c r="F354" s="266" t="s">
        <v>234</v>
      </c>
      <c r="G354" s="270" t="s">
        <v>11</v>
      </c>
      <c r="H354" s="270" t="s">
        <v>973</v>
      </c>
      <c r="I354" s="244" t="s">
        <v>2090</v>
      </c>
      <c r="J354" s="237" t="s">
        <v>2091</v>
      </c>
      <c r="K354" s="5"/>
      <c r="L354" s="237" t="str">
        <f t="shared" si="12"/>
        <v>31791981026 03B</v>
      </c>
      <c r="M354" s="5" t="str">
        <f t="shared" si="13"/>
        <v>SLOVENSKÝ ZÁPASNÍCKY ZVÄZbBBoris Makoev *</v>
      </c>
    </row>
    <row r="355" spans="1:13">
      <c r="A355" s="266" t="s">
        <v>119</v>
      </c>
      <c r="B355" s="268" t="s">
        <v>466</v>
      </c>
      <c r="C355" s="270" t="s">
        <v>1565</v>
      </c>
      <c r="D355" s="272">
        <v>7195</v>
      </c>
      <c r="E355" s="243">
        <v>0</v>
      </c>
      <c r="F355" s="266" t="s">
        <v>234</v>
      </c>
      <c r="G355" s="270" t="s">
        <v>11</v>
      </c>
      <c r="H355" s="270" t="s">
        <v>973</v>
      </c>
      <c r="I355" s="244" t="s">
        <v>2090</v>
      </c>
      <c r="J355" s="237" t="s">
        <v>2091</v>
      </c>
      <c r="K355" s="5"/>
      <c r="L355" s="237" t="str">
        <f t="shared" si="12"/>
        <v>31791981026 03B</v>
      </c>
      <c r="M355" s="5" t="str">
        <f t="shared" si="13"/>
        <v>SLOVENSKÝ ZÁPASNÍCKY ZVÄZbBMichael Bodnár</v>
      </c>
    </row>
    <row r="356" spans="1:13">
      <c r="A356" s="266" t="s">
        <v>119</v>
      </c>
      <c r="B356" s="268" t="s">
        <v>466</v>
      </c>
      <c r="C356" s="270" t="s">
        <v>1566</v>
      </c>
      <c r="D356" s="272">
        <v>7195</v>
      </c>
      <c r="E356" s="243">
        <v>0</v>
      </c>
      <c r="F356" s="266" t="s">
        <v>234</v>
      </c>
      <c r="G356" s="270" t="s">
        <v>11</v>
      </c>
      <c r="H356" s="270" t="s">
        <v>973</v>
      </c>
      <c r="I356" s="244" t="s">
        <v>2090</v>
      </c>
      <c r="J356" s="237" t="s">
        <v>2091</v>
      </c>
      <c r="K356" s="5"/>
      <c r="L356" s="237" t="str">
        <f t="shared" si="12"/>
        <v>31791981026 03B</v>
      </c>
      <c r="M356" s="5" t="str">
        <f t="shared" si="13"/>
        <v>SLOVENSKÝ ZÁPASNÍCKY ZVÄZbBMichal Duba</v>
      </c>
    </row>
    <row r="357" spans="1:13">
      <c r="A357" s="266" t="s">
        <v>119</v>
      </c>
      <c r="B357" s="268" t="s">
        <v>466</v>
      </c>
      <c r="C357" s="270" t="s">
        <v>1567</v>
      </c>
      <c r="D357" s="272">
        <v>7195</v>
      </c>
      <c r="E357" s="243">
        <v>0</v>
      </c>
      <c r="F357" s="266" t="s">
        <v>234</v>
      </c>
      <c r="G357" s="270" t="s">
        <v>11</v>
      </c>
      <c r="H357" s="270" t="s">
        <v>973</v>
      </c>
      <c r="I357" s="244" t="s">
        <v>2090</v>
      </c>
      <c r="J357" s="237" t="s">
        <v>2091</v>
      </c>
      <c r="K357" s="5"/>
      <c r="L357" s="237" t="str">
        <f t="shared" si="12"/>
        <v>31791981026 03B</v>
      </c>
      <c r="M357" s="5" t="str">
        <f t="shared" si="13"/>
        <v>SLOVENSKÝ ZÁPASNÍCKY ZVÄZbBTamás Sóos</v>
      </c>
    </row>
    <row r="358" spans="1:13">
      <c r="A358" s="236" t="s">
        <v>119</v>
      </c>
      <c r="B358" s="268" t="s">
        <v>466</v>
      </c>
      <c r="C358" s="239" t="s">
        <v>1635</v>
      </c>
      <c r="D358" s="242">
        <v>50000</v>
      </c>
      <c r="E358" s="243">
        <v>0</v>
      </c>
      <c r="F358" s="236" t="s">
        <v>238</v>
      </c>
      <c r="G358" s="239" t="s">
        <v>11</v>
      </c>
      <c r="H358" s="239" t="s">
        <v>973</v>
      </c>
      <c r="I358" s="244" t="s">
        <v>2092</v>
      </c>
      <c r="J358" s="237" t="s">
        <v>2091</v>
      </c>
      <c r="K358" s="5"/>
      <c r="L358" s="237" t="str">
        <f t="shared" si="12"/>
        <v>31791981026 03B</v>
      </c>
      <c r="M358" s="5" t="str">
        <f t="shared" si="13"/>
        <v>SLOVENSKÝ ZÁPASNÍCKY ZVÄZfBMajstrovstvá Sveta Juniorov (MSJ-A), Trnava, počet dní: 7</v>
      </c>
    </row>
    <row r="359" spans="1:13">
      <c r="A359" s="266" t="s">
        <v>119</v>
      </c>
      <c r="B359" s="268" t="s">
        <v>466</v>
      </c>
      <c r="C359" s="270" t="s">
        <v>1740</v>
      </c>
      <c r="D359" s="272">
        <v>250</v>
      </c>
      <c r="E359" s="274">
        <v>0</v>
      </c>
      <c r="F359" s="266" t="s">
        <v>241</v>
      </c>
      <c r="G359" s="270" t="s">
        <v>11</v>
      </c>
      <c r="H359" s="270" t="s">
        <v>973</v>
      </c>
      <c r="I359" s="244" t="s">
        <v>2093</v>
      </c>
      <c r="J359" s="237" t="s">
        <v>2091</v>
      </c>
      <c r="K359" s="5"/>
      <c r="L359" s="237" t="str">
        <f t="shared" si="12"/>
        <v>31791981026 03B</v>
      </c>
      <c r="M359" s="5" t="str">
        <f t="shared" si="13"/>
        <v>SLOVENSKÝ ZÁPASNÍCKY ZVÄZiBšportovec Akhsarbek Gulaev za 2. m. na MSUmax</v>
      </c>
    </row>
    <row r="360" spans="1:13">
      <c r="A360" s="266" t="s">
        <v>119</v>
      </c>
      <c r="B360" s="268" t="s">
        <v>466</v>
      </c>
      <c r="C360" s="270" t="s">
        <v>1741</v>
      </c>
      <c r="D360" s="272">
        <v>1500</v>
      </c>
      <c r="E360" s="274">
        <v>0</v>
      </c>
      <c r="F360" s="266" t="s">
        <v>241</v>
      </c>
      <c r="G360" s="270" t="s">
        <v>11</v>
      </c>
      <c r="H360" s="270" t="s">
        <v>973</v>
      </c>
      <c r="I360" s="244" t="s">
        <v>2093</v>
      </c>
      <c r="J360" s="237" t="s">
        <v>2091</v>
      </c>
      <c r="K360" s="5"/>
      <c r="L360" s="237" t="str">
        <f t="shared" si="12"/>
        <v>31791981026 03B</v>
      </c>
      <c r="M360" s="5" t="str">
        <f t="shared" si="13"/>
        <v>SLOVENSKÝ ZÁPASNÍCKY ZVÄZiBšportovec Boris Makoev za 2. m. na MS</v>
      </c>
    </row>
    <row r="361" spans="1:13">
      <c r="A361" s="266" t="s">
        <v>119</v>
      </c>
      <c r="B361" s="268" t="s">
        <v>466</v>
      </c>
      <c r="C361" s="270" t="s">
        <v>1742</v>
      </c>
      <c r="D361" s="272">
        <v>330</v>
      </c>
      <c r="E361" s="274">
        <v>0</v>
      </c>
      <c r="F361" s="266" t="s">
        <v>241</v>
      </c>
      <c r="G361" s="270" t="s">
        <v>11</v>
      </c>
      <c r="H361" s="270" t="s">
        <v>973</v>
      </c>
      <c r="I361" s="244" t="s">
        <v>2093</v>
      </c>
      <c r="J361" s="237" t="s">
        <v>2091</v>
      </c>
      <c r="K361" s="5"/>
      <c r="L361" s="237" t="str">
        <f t="shared" si="12"/>
        <v>31791981026 03B</v>
      </c>
      <c r="M361" s="5" t="str">
        <f t="shared" si="13"/>
        <v>SLOVENSKÝ ZÁPASNÍCKY ZVÄZiBtréner Erik Cap: 1 x 2. m. MSUmax. - Akhsarbek Gulaev</v>
      </c>
    </row>
    <row r="362" spans="1:13">
      <c r="A362" s="266" t="s">
        <v>119</v>
      </c>
      <c r="B362" s="268" t="s">
        <v>466</v>
      </c>
      <c r="C362" s="270" t="s">
        <v>1743</v>
      </c>
      <c r="D362" s="272">
        <v>500</v>
      </c>
      <c r="E362" s="274">
        <v>0</v>
      </c>
      <c r="F362" s="266" t="s">
        <v>241</v>
      </c>
      <c r="G362" s="270" t="s">
        <v>11</v>
      </c>
      <c r="H362" s="270" t="s">
        <v>973</v>
      </c>
      <c r="I362" s="244" t="s">
        <v>2093</v>
      </c>
      <c r="J362" s="237" t="s">
        <v>2091</v>
      </c>
      <c r="K362" s="5"/>
      <c r="L362" s="237" t="str">
        <f t="shared" si="12"/>
        <v>31791981026 03B</v>
      </c>
      <c r="M362" s="5" t="str">
        <f t="shared" si="13"/>
        <v>SLOVENSKÝ ZÁPASNÍCKY ZVÄZiBtréner Miroslav Jedlička: celoživotná práca s mládežou a životné jubileum - 60 r.</v>
      </c>
    </row>
    <row r="363" spans="1:13">
      <c r="A363" s="266" t="s">
        <v>119</v>
      </c>
      <c r="B363" s="268" t="s">
        <v>466</v>
      </c>
      <c r="C363" s="270" t="s">
        <v>2276</v>
      </c>
      <c r="D363" s="272">
        <v>123384</v>
      </c>
      <c r="E363" s="274">
        <v>0</v>
      </c>
      <c r="F363" s="266" t="s">
        <v>248</v>
      </c>
      <c r="G363" s="270" t="s">
        <v>11</v>
      </c>
      <c r="H363" s="270" t="s">
        <v>973</v>
      </c>
      <c r="I363" s="244" t="s">
        <v>2277</v>
      </c>
      <c r="J363" s="237" t="s">
        <v>2091</v>
      </c>
      <c r="K363" s="5"/>
      <c r="L363" s="237" t="str">
        <f t="shared" si="12"/>
        <v>31791981026 03B</v>
      </c>
      <c r="M363" s="5" t="str">
        <f t="shared" si="13"/>
        <v>SLOVENSKÝ ZÁPASNÍCKY ZVÄZpBúčasť na významnej súťaži podľa § 3 písm. h) druhého až štvrtého bodu Zákona o športe vrátane prípravy na túto súťaž</v>
      </c>
    </row>
    <row r="364" spans="1:13">
      <c r="A364" s="236" t="s">
        <v>122</v>
      </c>
      <c r="B364" s="268" t="s">
        <v>123</v>
      </c>
      <c r="C364" s="239" t="s">
        <v>1180</v>
      </c>
      <c r="D364" s="242">
        <v>174112</v>
      </c>
      <c r="E364" s="243">
        <v>0</v>
      </c>
      <c r="F364" s="236" t="s">
        <v>233</v>
      </c>
      <c r="G364" s="239" t="s">
        <v>6</v>
      </c>
      <c r="H364" s="239" t="s">
        <v>973</v>
      </c>
      <c r="I364" s="244" t="s">
        <v>2094</v>
      </c>
      <c r="J364" s="237" t="s">
        <v>2095</v>
      </c>
      <c r="K364" s="5" t="s">
        <v>124</v>
      </c>
      <c r="L364" s="237" t="str">
        <f t="shared" si="12"/>
        <v>30811546026 02B</v>
      </c>
      <c r="M364" s="5" t="str">
        <f t="shared" si="13"/>
        <v>Slovenský zväz bedmintonuaBbedminton - bežné transfery</v>
      </c>
    </row>
    <row r="365" spans="1:13">
      <c r="A365" s="236" t="s">
        <v>122</v>
      </c>
      <c r="B365" s="268" t="s">
        <v>123</v>
      </c>
      <c r="C365" s="239" t="s">
        <v>1215</v>
      </c>
      <c r="D365" s="242">
        <v>25000</v>
      </c>
      <c r="E365" s="243">
        <v>0</v>
      </c>
      <c r="F365" s="236" t="s">
        <v>233</v>
      </c>
      <c r="G365" s="239" t="s">
        <v>6</v>
      </c>
      <c r="H365" s="239" t="s">
        <v>974</v>
      </c>
      <c r="I365" s="244" t="s">
        <v>2094</v>
      </c>
      <c r="J365" s="237" t="s">
        <v>2095</v>
      </c>
      <c r="K365" s="5" t="s">
        <v>124</v>
      </c>
      <c r="L365" s="237" t="str">
        <f t="shared" si="12"/>
        <v>30811546026 02K</v>
      </c>
      <c r="M365" s="5" t="str">
        <f t="shared" si="13"/>
        <v>Slovenský zväz bedmintonuaKbedminton - kapitálové transfery (mikrobus)</v>
      </c>
    </row>
    <row r="366" spans="1:13">
      <c r="A366" s="236" t="s">
        <v>125</v>
      </c>
      <c r="B366" s="268" t="s">
        <v>126</v>
      </c>
      <c r="C366" s="239" t="s">
        <v>1181</v>
      </c>
      <c r="D366" s="242">
        <v>478253</v>
      </c>
      <c r="E366" s="243">
        <v>0</v>
      </c>
      <c r="F366" s="236" t="s">
        <v>233</v>
      </c>
      <c r="G366" s="239" t="s">
        <v>6</v>
      </c>
      <c r="H366" s="239" t="s">
        <v>973</v>
      </c>
      <c r="I366" s="244" t="s">
        <v>2096</v>
      </c>
      <c r="J366" s="237" t="s">
        <v>2097</v>
      </c>
      <c r="K366" s="5" t="s">
        <v>127</v>
      </c>
      <c r="L366" s="237" t="str">
        <f t="shared" si="12"/>
        <v>35656743026 02B</v>
      </c>
      <c r="M366" s="5" t="str">
        <f t="shared" si="13"/>
        <v>Slovenský zväz biatlonuaBbiatlon - bežné transfery</v>
      </c>
    </row>
    <row r="367" spans="1:13">
      <c r="A367" s="236" t="s">
        <v>125</v>
      </c>
      <c r="B367" s="268" t="s">
        <v>126</v>
      </c>
      <c r="C367" s="239" t="s">
        <v>1216</v>
      </c>
      <c r="D367" s="242">
        <v>60000</v>
      </c>
      <c r="E367" s="243">
        <v>0</v>
      </c>
      <c r="F367" s="236" t="s">
        <v>233</v>
      </c>
      <c r="G367" s="239" t="s">
        <v>6</v>
      </c>
      <c r="H367" s="239" t="s">
        <v>974</v>
      </c>
      <c r="I367" s="244" t="s">
        <v>2096</v>
      </c>
      <c r="J367" s="237" t="s">
        <v>2097</v>
      </c>
      <c r="K367" s="5" t="s">
        <v>127</v>
      </c>
      <c r="L367" s="237" t="str">
        <f t="shared" si="12"/>
        <v>35656743026 02K</v>
      </c>
      <c r="M367" s="5" t="str">
        <f t="shared" si="13"/>
        <v>Slovenský zväz biatlonuaKbiatlon - kapitálové transfery (zbrane, mikrobus, zimná pracovná štvorkolka s pásmi)</v>
      </c>
    </row>
    <row r="368" spans="1:13">
      <c r="A368" s="266" t="s">
        <v>125</v>
      </c>
      <c r="B368" s="268" t="s">
        <v>126</v>
      </c>
      <c r="C368" s="270" t="s">
        <v>1568</v>
      </c>
      <c r="D368" s="272">
        <v>71951</v>
      </c>
      <c r="E368" s="243">
        <v>0</v>
      </c>
      <c r="F368" s="266" t="s">
        <v>234</v>
      </c>
      <c r="G368" s="270" t="s">
        <v>11</v>
      </c>
      <c r="H368" s="270" t="s">
        <v>973</v>
      </c>
      <c r="I368" s="244" t="s">
        <v>2098</v>
      </c>
      <c r="J368" s="237" t="s">
        <v>2099</v>
      </c>
      <c r="K368" s="5"/>
      <c r="L368" s="237" t="str">
        <f t="shared" si="12"/>
        <v>35656743026 03B</v>
      </c>
      <c r="M368" s="5" t="str">
        <f t="shared" si="13"/>
        <v>Slovenský zväz biatlonubBAnastasia Kuzminova</v>
      </c>
    </row>
    <row r="369" spans="1:13">
      <c r="A369" s="266" t="s">
        <v>125</v>
      </c>
      <c r="B369" s="268" t="s">
        <v>126</v>
      </c>
      <c r="C369" s="270" t="s">
        <v>1569</v>
      </c>
      <c r="D369" s="272">
        <v>17988</v>
      </c>
      <c r="E369" s="243">
        <v>0</v>
      </c>
      <c r="F369" s="266" t="s">
        <v>234</v>
      </c>
      <c r="G369" s="270" t="s">
        <v>11</v>
      </c>
      <c r="H369" s="270" t="s">
        <v>973</v>
      </c>
      <c r="I369" s="244" t="s">
        <v>2098</v>
      </c>
      <c r="J369" s="237" t="s">
        <v>2099</v>
      </c>
      <c r="K369" s="5"/>
      <c r="L369" s="237" t="str">
        <f t="shared" si="12"/>
        <v>35656743026 03B</v>
      </c>
      <c r="M369" s="5" t="str">
        <f t="shared" si="13"/>
        <v>Slovenský zväz biatlonubBIvona Fialková</v>
      </c>
    </row>
    <row r="370" spans="1:13">
      <c r="A370" s="266" t="s">
        <v>125</v>
      </c>
      <c r="B370" s="268" t="s">
        <v>126</v>
      </c>
      <c r="C370" s="270" t="s">
        <v>1570</v>
      </c>
      <c r="D370" s="272">
        <v>26982</v>
      </c>
      <c r="E370" s="243">
        <v>0</v>
      </c>
      <c r="F370" s="266" t="s">
        <v>234</v>
      </c>
      <c r="G370" s="270" t="s">
        <v>11</v>
      </c>
      <c r="H370" s="270" t="s">
        <v>973</v>
      </c>
      <c r="I370" s="244" t="s">
        <v>2098</v>
      </c>
      <c r="J370" s="237" t="s">
        <v>2099</v>
      </c>
      <c r="K370" s="5"/>
      <c r="L370" s="237" t="str">
        <f t="shared" si="12"/>
        <v>35656743026 03B</v>
      </c>
      <c r="M370" s="5" t="str">
        <f t="shared" si="13"/>
        <v>Slovenský zväz biatlonubBMatej Kazár</v>
      </c>
    </row>
    <row r="371" spans="1:13">
      <c r="A371" s="266" t="s">
        <v>125</v>
      </c>
      <c r="B371" s="268" t="s">
        <v>126</v>
      </c>
      <c r="C371" s="270" t="s">
        <v>1571</v>
      </c>
      <c r="D371" s="272">
        <v>28781</v>
      </c>
      <c r="E371" s="243">
        <v>0</v>
      </c>
      <c r="F371" s="266" t="s">
        <v>234</v>
      </c>
      <c r="G371" s="270" t="s">
        <v>11</v>
      </c>
      <c r="H371" s="270" t="s">
        <v>973</v>
      </c>
      <c r="I371" s="244" t="s">
        <v>2098</v>
      </c>
      <c r="J371" s="237" t="s">
        <v>2099</v>
      </c>
      <c r="K371" s="5"/>
      <c r="L371" s="237" t="str">
        <f t="shared" si="12"/>
        <v>35656743026 03B</v>
      </c>
      <c r="M371" s="5" t="str">
        <f t="shared" si="13"/>
        <v>Slovenský zväz biatlonubBPaulína Fialková</v>
      </c>
    </row>
    <row r="372" spans="1:13">
      <c r="A372" s="236" t="s">
        <v>125</v>
      </c>
      <c r="B372" s="268" t="s">
        <v>126</v>
      </c>
      <c r="C372" s="239" t="s">
        <v>1636</v>
      </c>
      <c r="D372" s="242">
        <v>11250</v>
      </c>
      <c r="E372" s="243">
        <v>0</v>
      </c>
      <c r="F372" s="236" t="s">
        <v>238</v>
      </c>
      <c r="G372" s="239" t="s">
        <v>11</v>
      </c>
      <c r="H372" s="239" t="s">
        <v>973</v>
      </c>
      <c r="I372" s="244" t="s">
        <v>2100</v>
      </c>
      <c r="J372" s="237" t="s">
        <v>2099</v>
      </c>
      <c r="K372" s="5"/>
      <c r="L372" s="237" t="str">
        <f t="shared" si="12"/>
        <v>35656743026 03B</v>
      </c>
      <c r="M372" s="5" t="str">
        <f t="shared" si="13"/>
        <v>Slovenský zväz biatlonufBIBU Cup Biathlon 4 Brezno - Osrblie (SP), NBC Osrblie, počet dní: 3</v>
      </c>
    </row>
    <row r="373" spans="1:13">
      <c r="A373" s="266" t="s">
        <v>125</v>
      </c>
      <c r="B373" s="268" t="s">
        <v>126</v>
      </c>
      <c r="C373" s="270" t="s">
        <v>1744</v>
      </c>
      <c r="D373" s="272">
        <v>1875</v>
      </c>
      <c r="E373" s="274">
        <v>0</v>
      </c>
      <c r="F373" s="266" t="s">
        <v>241</v>
      </c>
      <c r="G373" s="270" t="s">
        <v>11</v>
      </c>
      <c r="H373" s="270" t="s">
        <v>973</v>
      </c>
      <c r="I373" s="244" t="s">
        <v>2101</v>
      </c>
      <c r="J373" s="237" t="s">
        <v>2099</v>
      </c>
      <c r="K373" s="5"/>
      <c r="L373" s="237" t="str">
        <f t="shared" si="12"/>
        <v>35656743026 03B</v>
      </c>
      <c r="M373" s="5" t="str">
        <f t="shared" si="13"/>
        <v>Slovenský zväz biatlonuiBšportovec Fialková Ivona,  Kazár Matej za 2. m. na MS</v>
      </c>
    </row>
    <row r="374" spans="1:13">
      <c r="A374" s="266" t="s">
        <v>125</v>
      </c>
      <c r="B374" s="268" t="s">
        <v>126</v>
      </c>
      <c r="C374" s="270" t="s">
        <v>1745</v>
      </c>
      <c r="D374" s="272">
        <v>1500</v>
      </c>
      <c r="E374" s="274">
        <v>0</v>
      </c>
      <c r="F374" s="266" t="s">
        <v>241</v>
      </c>
      <c r="G374" s="270" t="s">
        <v>11</v>
      </c>
      <c r="H374" s="270" t="s">
        <v>973</v>
      </c>
      <c r="I374" s="244" t="s">
        <v>2101</v>
      </c>
      <c r="J374" s="237" t="s">
        <v>2099</v>
      </c>
      <c r="K374" s="5"/>
      <c r="L374" s="237" t="str">
        <f t="shared" si="12"/>
        <v>35656743026 03B</v>
      </c>
      <c r="M374" s="5" t="str">
        <f t="shared" si="13"/>
        <v>Slovenský zväz biatlonuiBšportovec Paulína Fialková  za 2. m. na MS</v>
      </c>
    </row>
    <row r="375" spans="1:13">
      <c r="A375" s="266" t="s">
        <v>125</v>
      </c>
      <c r="B375" s="268" t="s">
        <v>126</v>
      </c>
      <c r="C375" s="270" t="s">
        <v>1746</v>
      </c>
      <c r="D375" s="272">
        <v>1000</v>
      </c>
      <c r="E375" s="274">
        <v>0</v>
      </c>
      <c r="F375" s="266" t="s">
        <v>241</v>
      </c>
      <c r="G375" s="270" t="s">
        <v>11</v>
      </c>
      <c r="H375" s="270" t="s">
        <v>973</v>
      </c>
      <c r="I375" s="244" t="s">
        <v>2101</v>
      </c>
      <c r="J375" s="237" t="s">
        <v>2099</v>
      </c>
      <c r="K375" s="5"/>
      <c r="L375" s="237" t="str">
        <f t="shared" si="12"/>
        <v>35656743026 03B</v>
      </c>
      <c r="M375" s="5" t="str">
        <f t="shared" si="13"/>
        <v>Slovenský zväz biatlonuiBšportovec Tomáš Hasilla  za 3. m. na MS</v>
      </c>
    </row>
    <row r="376" spans="1:13">
      <c r="A376" s="266" t="s">
        <v>125</v>
      </c>
      <c r="B376" s="268" t="s">
        <v>126</v>
      </c>
      <c r="C376" s="270" t="s">
        <v>2280</v>
      </c>
      <c r="D376" s="272">
        <v>250000</v>
      </c>
      <c r="E376" s="274">
        <v>0</v>
      </c>
      <c r="F376" s="266" t="s">
        <v>247</v>
      </c>
      <c r="G376" s="270" t="s">
        <v>10</v>
      </c>
      <c r="H376" s="270" t="s">
        <v>974</v>
      </c>
      <c r="I376" s="266" t="s">
        <v>2281</v>
      </c>
      <c r="J376" s="266" t="s">
        <v>2282</v>
      </c>
      <c r="K376" s="5"/>
      <c r="L376" s="237" t="str">
        <f t="shared" si="12"/>
        <v>35656743026 04K</v>
      </c>
      <c r="M376" s="5" t="str">
        <f t="shared" si="13"/>
        <v>Slovenský zväz biatlonuoKrozvoj a dobudovanie infraštruktúry v Národnom biatlonovom centre v Osrblí</v>
      </c>
    </row>
    <row r="377" spans="1:13">
      <c r="A377" s="236" t="s">
        <v>128</v>
      </c>
      <c r="B377" s="268" t="s">
        <v>129</v>
      </c>
      <c r="C377" s="239" t="s">
        <v>1182</v>
      </c>
      <c r="D377" s="242">
        <v>100446</v>
      </c>
      <c r="E377" s="243">
        <v>0</v>
      </c>
      <c r="F377" s="236" t="s">
        <v>233</v>
      </c>
      <c r="G377" s="239" t="s">
        <v>6</v>
      </c>
      <c r="H377" s="239" t="s">
        <v>973</v>
      </c>
      <c r="I377" s="244" t="s">
        <v>2102</v>
      </c>
      <c r="J377" s="237" t="s">
        <v>2103</v>
      </c>
      <c r="K377" s="5" t="s">
        <v>188</v>
      </c>
      <c r="L377" s="237" t="str">
        <f t="shared" si="12"/>
        <v>36067580026 02B</v>
      </c>
      <c r="M377" s="5" t="str">
        <f t="shared" si="13"/>
        <v>Slovenský zväz bobistovaBboby a skeleton - bežné transfery</v>
      </c>
    </row>
    <row r="378" spans="1:13">
      <c r="A378" s="236" t="s">
        <v>128</v>
      </c>
      <c r="B378" s="268" t="s">
        <v>129</v>
      </c>
      <c r="C378" s="239" t="s">
        <v>1217</v>
      </c>
      <c r="D378" s="242">
        <v>7000</v>
      </c>
      <c r="E378" s="243">
        <v>0</v>
      </c>
      <c r="F378" s="236" t="s">
        <v>233</v>
      </c>
      <c r="G378" s="239" t="s">
        <v>6</v>
      </c>
      <c r="H378" s="239" t="s">
        <v>974</v>
      </c>
      <c r="I378" s="244" t="s">
        <v>2102</v>
      </c>
      <c r="J378" s="237" t="s">
        <v>2103</v>
      </c>
      <c r="K378" s="5" t="s">
        <v>188</v>
      </c>
      <c r="L378" s="237" t="str">
        <f t="shared" si="12"/>
        <v>36067580026 02K</v>
      </c>
      <c r="M378" s="5" t="str">
        <f t="shared" si="13"/>
        <v>Slovenský zväz bobistovaKboby a skeleton - kapitálové transfery (sada nožov na boby)</v>
      </c>
    </row>
    <row r="379" spans="1:13">
      <c r="A379" s="236" t="s">
        <v>130</v>
      </c>
      <c r="B379" s="268" t="s">
        <v>131</v>
      </c>
      <c r="C379" s="239" t="s">
        <v>1183</v>
      </c>
      <c r="D379" s="242">
        <v>1764406</v>
      </c>
      <c r="E379" s="243">
        <v>0</v>
      </c>
      <c r="F379" s="236" t="s">
        <v>233</v>
      </c>
      <c r="G379" s="239" t="s">
        <v>6</v>
      </c>
      <c r="H379" s="239" t="s">
        <v>973</v>
      </c>
      <c r="I379" s="244" t="s">
        <v>2104</v>
      </c>
      <c r="J379" s="237" t="s">
        <v>2105</v>
      </c>
      <c r="K379" s="5" t="s">
        <v>5</v>
      </c>
      <c r="L379" s="237" t="str">
        <f t="shared" si="12"/>
        <v>00684112026 02B</v>
      </c>
      <c r="M379" s="5" t="str">
        <f t="shared" si="13"/>
        <v>Slovenský zväz cyklistikyaBcyklistika - bežné transfery</v>
      </c>
    </row>
    <row r="380" spans="1:13" ht="12" customHeight="1">
      <c r="A380" s="236" t="s">
        <v>130</v>
      </c>
      <c r="B380" s="268" t="s">
        <v>131</v>
      </c>
      <c r="C380" s="239" t="s">
        <v>1218</v>
      </c>
      <c r="D380" s="242">
        <v>96000</v>
      </c>
      <c r="E380" s="243">
        <v>0</v>
      </c>
      <c r="F380" s="236" t="s">
        <v>233</v>
      </c>
      <c r="G380" s="239" t="s">
        <v>6</v>
      </c>
      <c r="H380" s="239" t="s">
        <v>974</v>
      </c>
      <c r="I380" s="244" t="s">
        <v>2104</v>
      </c>
      <c r="J380" s="237" t="s">
        <v>2105</v>
      </c>
      <c r="K380" s="5" t="s">
        <v>5</v>
      </c>
      <c r="L380" s="237" t="str">
        <f t="shared" si="12"/>
        <v>00684112026 02K</v>
      </c>
      <c r="M380" s="5" t="str">
        <f t="shared" si="13"/>
        <v>Slovenský zväz cyklistikyaKcyklistika - kapitálové transfery (mikrobus, mechanické vozidlo, cieľová kamera, časomiera, sada vysielačiek pre rozhodcov)</v>
      </c>
    </row>
    <row r="381" spans="1:13">
      <c r="A381" s="266" t="s">
        <v>130</v>
      </c>
      <c r="B381" s="268" t="s">
        <v>131</v>
      </c>
      <c r="C381" s="270" t="s">
        <v>1572</v>
      </c>
      <c r="D381" s="271">
        <v>57561</v>
      </c>
      <c r="E381" s="243">
        <v>0</v>
      </c>
      <c r="F381" s="266" t="s">
        <v>234</v>
      </c>
      <c r="G381" s="270" t="s">
        <v>11</v>
      </c>
      <c r="H381" s="270" t="s">
        <v>973</v>
      </c>
      <c r="I381" s="244" t="s">
        <v>2106</v>
      </c>
      <c r="J381" s="237" t="s">
        <v>2107</v>
      </c>
      <c r="K381" s="5"/>
      <c r="L381" s="237" t="str">
        <f t="shared" si="12"/>
        <v>00684112026 03B</v>
      </c>
      <c r="M381" s="5" t="str">
        <f t="shared" si="13"/>
        <v>Slovenský zväz cyklistikybBPeter Sagan</v>
      </c>
    </row>
    <row r="382" spans="1:13">
      <c r="A382" s="236" t="s">
        <v>130</v>
      </c>
      <c r="B382" s="268" t="s">
        <v>131</v>
      </c>
      <c r="C382" s="239" t="s">
        <v>1637</v>
      </c>
      <c r="D382" s="242">
        <v>100000</v>
      </c>
      <c r="E382" s="243">
        <v>0</v>
      </c>
      <c r="F382" s="236" t="s">
        <v>238</v>
      </c>
      <c r="G382" s="239" t="s">
        <v>11</v>
      </c>
      <c r="H382" s="239" t="s">
        <v>973</v>
      </c>
      <c r="I382" s="244" t="s">
        <v>2108</v>
      </c>
      <c r="J382" s="237" t="s">
        <v>2107</v>
      </c>
      <c r="K382" s="5"/>
      <c r="L382" s="237" t="str">
        <f t="shared" si="12"/>
        <v>00684112026 03B</v>
      </c>
      <c r="M382" s="5" t="str">
        <f t="shared" si="13"/>
        <v>Slovenský zväz cyklistikyfBMedzinárodné cyklistické preteky Okolo Slovenska, 62. ročník (TŠP), Slovensko, počet dní: 5</v>
      </c>
    </row>
    <row r="383" spans="1:13">
      <c r="A383" s="266" t="s">
        <v>130</v>
      </c>
      <c r="B383" s="268" t="s">
        <v>131</v>
      </c>
      <c r="C383" s="270" t="s">
        <v>1747</v>
      </c>
      <c r="D383" s="272">
        <v>2000</v>
      </c>
      <c r="E383" s="274">
        <v>0</v>
      </c>
      <c r="F383" s="266" t="s">
        <v>241</v>
      </c>
      <c r="G383" s="270" t="s">
        <v>11</v>
      </c>
      <c r="H383" s="270" t="s">
        <v>973</v>
      </c>
      <c r="I383" s="244" t="s">
        <v>2109</v>
      </c>
      <c r="J383" s="237" t="s">
        <v>2107</v>
      </c>
      <c r="K383" s="5"/>
      <c r="L383" s="237" t="str">
        <f t="shared" si="12"/>
        <v>00684112026 03B</v>
      </c>
      <c r="M383" s="5" t="str">
        <f t="shared" si="13"/>
        <v>Slovenský zväz cyklistikyiBšportovec Peter Sagan za 1. m. na MS</v>
      </c>
    </row>
    <row r="384" spans="1:13">
      <c r="A384" s="236" t="s">
        <v>132</v>
      </c>
      <c r="B384" s="268" t="s">
        <v>133</v>
      </c>
      <c r="C384" s="239" t="s">
        <v>1184</v>
      </c>
      <c r="D384" s="242">
        <v>19437</v>
      </c>
      <c r="E384" s="243">
        <v>0</v>
      </c>
      <c r="F384" s="236" t="s">
        <v>233</v>
      </c>
      <c r="G384" s="239" t="s">
        <v>6</v>
      </c>
      <c r="H384" s="239" t="s">
        <v>973</v>
      </c>
      <c r="I384" s="244" t="s">
        <v>2110</v>
      </c>
      <c r="J384" s="237" t="s">
        <v>2111</v>
      </c>
      <c r="K384" s="5" t="s">
        <v>134</v>
      </c>
      <c r="L384" s="237" t="str">
        <f t="shared" si="12"/>
        <v>31806431026 02B</v>
      </c>
      <c r="M384" s="5" t="str">
        <f t="shared" si="13"/>
        <v>Slovenský zväz dráhového golfuaBdráhový golf - bežné transfery</v>
      </c>
    </row>
    <row r="385" spans="1:13">
      <c r="A385" s="236" t="s">
        <v>135</v>
      </c>
      <c r="B385" s="268" t="s">
        <v>136</v>
      </c>
      <c r="C385" s="239" t="s">
        <v>1185</v>
      </c>
      <c r="D385" s="242">
        <v>380419</v>
      </c>
      <c r="E385" s="243">
        <v>0</v>
      </c>
      <c r="F385" s="236" t="s">
        <v>233</v>
      </c>
      <c r="G385" s="239" t="s">
        <v>6</v>
      </c>
      <c r="H385" s="239" t="s">
        <v>973</v>
      </c>
      <c r="I385" s="244" t="s">
        <v>2112</v>
      </c>
      <c r="J385" s="237" t="s">
        <v>2113</v>
      </c>
      <c r="K385" s="5" t="s">
        <v>34</v>
      </c>
      <c r="L385" s="237" t="str">
        <f t="shared" si="12"/>
        <v>31795421026 02B</v>
      </c>
      <c r="M385" s="5" t="str">
        <f t="shared" si="13"/>
        <v>Slovenský zväz florbaluaBflorbal - bežné transfery</v>
      </c>
    </row>
    <row r="386" spans="1:13">
      <c r="A386" s="236" t="s">
        <v>135</v>
      </c>
      <c r="B386" s="268" t="s">
        <v>136</v>
      </c>
      <c r="C386" s="270" t="s">
        <v>1638</v>
      </c>
      <c r="D386" s="272">
        <v>12500</v>
      </c>
      <c r="E386" s="243">
        <v>0</v>
      </c>
      <c r="F386" s="236" t="s">
        <v>238</v>
      </c>
      <c r="G386" s="239" t="s">
        <v>11</v>
      </c>
      <c r="H386" s="239" t="s">
        <v>973</v>
      </c>
      <c r="I386" s="244" t="s">
        <v>2114</v>
      </c>
      <c r="J386" s="237" t="s">
        <v>2115</v>
      </c>
      <c r="K386" s="5"/>
      <c r="L386" s="237" t="str">
        <f t="shared" si="12"/>
        <v>31795421026 03B</v>
      </c>
      <c r="M386" s="5" t="str">
        <f t="shared" si="13"/>
        <v>Slovenský zväz florbalufBKvalifikácia Majstrovstiev sveta vo florbale mužov (MS-B), Nitra, počet dní: 5</v>
      </c>
    </row>
    <row r="387" spans="1:13">
      <c r="A387" s="266" t="s">
        <v>135</v>
      </c>
      <c r="B387" s="268" t="s">
        <v>136</v>
      </c>
      <c r="C387" s="270" t="s">
        <v>1651</v>
      </c>
      <c r="D387" s="272">
        <v>4575</v>
      </c>
      <c r="E387" s="274">
        <v>0.67</v>
      </c>
      <c r="F387" s="276" t="s">
        <v>239</v>
      </c>
      <c r="G387" s="239" t="s">
        <v>7</v>
      </c>
      <c r="H387" s="270" t="s">
        <v>973</v>
      </c>
      <c r="I387" s="244" t="s">
        <v>2116</v>
      </c>
      <c r="J387" s="237" t="s">
        <v>2117</v>
      </c>
      <c r="K387" s="5"/>
      <c r="L387" s="237" t="str">
        <f t="shared" si="12"/>
        <v>31795421026 01B</v>
      </c>
      <c r="M387" s="5" t="str">
        <f t="shared" si="13"/>
        <v>Slovenský zväz florbalugBÚčasť na Akademických majstrovstvách sveta vo florbale, SF: 67%</v>
      </c>
    </row>
    <row r="388" spans="1:13">
      <c r="A388" s="236" t="s">
        <v>137</v>
      </c>
      <c r="B388" s="268" t="s">
        <v>138</v>
      </c>
      <c r="C388" s="239" t="s">
        <v>1186</v>
      </c>
      <c r="D388" s="242">
        <v>1443172</v>
      </c>
      <c r="E388" s="243">
        <v>0</v>
      </c>
      <c r="F388" s="236" t="s">
        <v>233</v>
      </c>
      <c r="G388" s="239" t="s">
        <v>6</v>
      </c>
      <c r="H388" s="239" t="s">
        <v>973</v>
      </c>
      <c r="I388" s="244" t="s">
        <v>2118</v>
      </c>
      <c r="J388" s="237" t="s">
        <v>2119</v>
      </c>
      <c r="K388" s="5" t="s">
        <v>139</v>
      </c>
      <c r="L388" s="237" t="str">
        <f t="shared" si="12"/>
        <v>30774772026 02B</v>
      </c>
      <c r="M388" s="5" t="str">
        <f t="shared" si="13"/>
        <v>Slovenský zväz hádzanejaBhádzaná - bežné transfery</v>
      </c>
    </row>
    <row r="389" spans="1:13">
      <c r="A389" s="236" t="s">
        <v>137</v>
      </c>
      <c r="B389" s="268" t="s">
        <v>138</v>
      </c>
      <c r="C389" s="239" t="s">
        <v>1219</v>
      </c>
      <c r="D389" s="242">
        <v>25000</v>
      </c>
      <c r="E389" s="243">
        <v>0</v>
      </c>
      <c r="F389" s="236" t="s">
        <v>233</v>
      </c>
      <c r="G389" s="239" t="s">
        <v>6</v>
      </c>
      <c r="H389" s="239" t="s">
        <v>974</v>
      </c>
      <c r="I389" s="244" t="s">
        <v>2118</v>
      </c>
      <c r="J389" s="237" t="s">
        <v>2119</v>
      </c>
      <c r="K389" s="5" t="s">
        <v>139</v>
      </c>
      <c r="L389" s="237" t="str">
        <f t="shared" si="12"/>
        <v>30774772026 02K</v>
      </c>
      <c r="M389" s="5" t="str">
        <f t="shared" si="13"/>
        <v>Slovenský zväz hádzanejaKhádzaná - kapitálové transfery (mikrobus)</v>
      </c>
    </row>
    <row r="390" spans="1:13">
      <c r="A390" s="236" t="s">
        <v>140</v>
      </c>
      <c r="B390" s="268" t="s">
        <v>141</v>
      </c>
      <c r="C390" s="239" t="s">
        <v>1187</v>
      </c>
      <c r="D390" s="242">
        <v>110516</v>
      </c>
      <c r="E390" s="243">
        <v>0</v>
      </c>
      <c r="F390" s="236" t="s">
        <v>233</v>
      </c>
      <c r="G390" s="239" t="s">
        <v>6</v>
      </c>
      <c r="H390" s="239" t="s">
        <v>973</v>
      </c>
      <c r="I390" s="244" t="s">
        <v>2120</v>
      </c>
      <c r="J390" s="237" t="s">
        <v>2121</v>
      </c>
      <c r="K390" s="5" t="s">
        <v>142</v>
      </c>
      <c r="L390" s="237" t="str">
        <f t="shared" si="12"/>
        <v>30793211026 02B</v>
      </c>
      <c r="M390" s="5" t="str">
        <f t="shared" si="13"/>
        <v>Slovenský zväz jachtinguaBjachting - bežné transfery</v>
      </c>
    </row>
    <row r="391" spans="1:13">
      <c r="A391" s="266" t="s">
        <v>140</v>
      </c>
      <c r="B391" s="268" t="s">
        <v>141</v>
      </c>
      <c r="C391" s="270" t="s">
        <v>1573</v>
      </c>
      <c r="D391" s="271">
        <v>14390</v>
      </c>
      <c r="E391" s="243">
        <v>0</v>
      </c>
      <c r="F391" s="266" t="s">
        <v>234</v>
      </c>
      <c r="G391" s="270" t="s">
        <v>11</v>
      </c>
      <c r="H391" s="270" t="s">
        <v>973</v>
      </c>
      <c r="I391" s="244" t="s">
        <v>2122</v>
      </c>
      <c r="J391" s="237" t="s">
        <v>2123</v>
      </c>
      <c r="K391" s="5"/>
      <c r="L391" s="237" t="str">
        <f t="shared" si="12"/>
        <v>30793211026 03B</v>
      </c>
      <c r="M391" s="5" t="str">
        <f t="shared" si="13"/>
        <v>Slovenský zväz jachtingubBPatrik Pollák</v>
      </c>
    </row>
    <row r="392" spans="1:13">
      <c r="A392" s="236" t="s">
        <v>143</v>
      </c>
      <c r="B392" s="268" t="s">
        <v>505</v>
      </c>
      <c r="C392" s="239" t="s">
        <v>1188</v>
      </c>
      <c r="D392" s="242">
        <v>280383</v>
      </c>
      <c r="E392" s="243">
        <v>0</v>
      </c>
      <c r="F392" s="236" t="s">
        <v>233</v>
      </c>
      <c r="G392" s="239" t="s">
        <v>6</v>
      </c>
      <c r="H392" s="239" t="s">
        <v>973</v>
      </c>
      <c r="I392" s="244" t="s">
        <v>2124</v>
      </c>
      <c r="J392" s="237" t="s">
        <v>2125</v>
      </c>
      <c r="K392" s="5" t="s">
        <v>195</v>
      </c>
      <c r="L392" s="237" t="str">
        <f t="shared" si="12"/>
        <v>17308518026 02B</v>
      </c>
      <c r="M392" s="5" t="str">
        <f t="shared" si="13"/>
        <v>Slovenský zväz JudoaBjudo - bežné transfery</v>
      </c>
    </row>
    <row r="393" spans="1:13">
      <c r="A393" s="266" t="s">
        <v>143</v>
      </c>
      <c r="B393" s="268" t="s">
        <v>505</v>
      </c>
      <c r="C393" s="270" t="s">
        <v>1574</v>
      </c>
      <c r="D393" s="271">
        <v>28781</v>
      </c>
      <c r="E393" s="243">
        <v>0</v>
      </c>
      <c r="F393" s="266" t="s">
        <v>234</v>
      </c>
      <c r="G393" s="270" t="s">
        <v>11</v>
      </c>
      <c r="H393" s="270" t="s">
        <v>973</v>
      </c>
      <c r="I393" s="244" t="s">
        <v>2126</v>
      </c>
      <c r="J393" s="237" t="s">
        <v>2127</v>
      </c>
      <c r="K393" s="5"/>
      <c r="L393" s="237" t="str">
        <f t="shared" si="12"/>
        <v>17308518026 03B</v>
      </c>
      <c r="M393" s="5" t="str">
        <f t="shared" si="13"/>
        <v xml:space="preserve">Slovenský zväz JudobBMatej Poliak </v>
      </c>
    </row>
    <row r="394" spans="1:13">
      <c r="A394" s="266" t="s">
        <v>143</v>
      </c>
      <c r="B394" s="268" t="s">
        <v>505</v>
      </c>
      <c r="C394" s="270" t="s">
        <v>1575</v>
      </c>
      <c r="D394" s="271">
        <v>7195</v>
      </c>
      <c r="E394" s="243">
        <v>0</v>
      </c>
      <c r="F394" s="266" t="s">
        <v>234</v>
      </c>
      <c r="G394" s="270" t="s">
        <v>11</v>
      </c>
      <c r="H394" s="270" t="s">
        <v>973</v>
      </c>
      <c r="I394" s="244" t="s">
        <v>2126</v>
      </c>
      <c r="J394" s="237" t="s">
        <v>2127</v>
      </c>
      <c r="K394" s="5"/>
      <c r="L394" s="237" t="str">
        <f t="shared" si="12"/>
        <v>17308518026 03B</v>
      </c>
      <c r="M394" s="5" t="str">
        <f t="shared" si="13"/>
        <v>Slovenský zväz JudobBPeter Žilka</v>
      </c>
    </row>
    <row r="395" spans="1:13">
      <c r="A395" s="236" t="s">
        <v>143</v>
      </c>
      <c r="B395" s="268" t="s">
        <v>505</v>
      </c>
      <c r="C395" s="270" t="s">
        <v>1639</v>
      </c>
      <c r="D395" s="272">
        <v>40000</v>
      </c>
      <c r="E395" s="243">
        <v>0</v>
      </c>
      <c r="F395" s="236" t="s">
        <v>238</v>
      </c>
      <c r="G395" s="239" t="s">
        <v>11</v>
      </c>
      <c r="H395" s="239" t="s">
        <v>973</v>
      </c>
      <c r="I395" s="244" t="s">
        <v>2128</v>
      </c>
      <c r="J395" s="237" t="s">
        <v>2127</v>
      </c>
      <c r="K395" s="5"/>
      <c r="L395" s="237" t="str">
        <f t="shared" si="12"/>
        <v>17308518026 03B</v>
      </c>
      <c r="M395" s="5" t="str">
        <f t="shared" si="13"/>
        <v>Slovenský zväz JudofBSenior European Cup Judo (EP), Bratislava, počet dní: 2</v>
      </c>
    </row>
    <row r="396" spans="1:13">
      <c r="A396" s="266" t="s">
        <v>143</v>
      </c>
      <c r="B396" s="268" t="s">
        <v>505</v>
      </c>
      <c r="C396" s="270" t="s">
        <v>1748</v>
      </c>
      <c r="D396" s="272">
        <v>500</v>
      </c>
      <c r="E396" s="274">
        <v>0</v>
      </c>
      <c r="F396" s="266" t="s">
        <v>241</v>
      </c>
      <c r="G396" s="270" t="s">
        <v>11</v>
      </c>
      <c r="H396" s="270" t="s">
        <v>973</v>
      </c>
      <c r="I396" s="244" t="s">
        <v>2129</v>
      </c>
      <c r="J396" s="237" t="s">
        <v>2127</v>
      </c>
      <c r="K396" s="5"/>
      <c r="L396" s="237" t="str">
        <f t="shared" si="12"/>
        <v>17308518026 03B</v>
      </c>
      <c r="M396" s="5" t="str">
        <f t="shared" si="13"/>
        <v>Slovenský zväz JudoiBšportovec Matej Poliak za 3. m. na ME</v>
      </c>
    </row>
    <row r="397" spans="1:13">
      <c r="A397" s="266" t="s">
        <v>143</v>
      </c>
      <c r="B397" s="268" t="s">
        <v>505</v>
      </c>
      <c r="C397" s="270" t="s">
        <v>1749</v>
      </c>
      <c r="D397" s="272">
        <v>500</v>
      </c>
      <c r="E397" s="274">
        <v>0</v>
      </c>
      <c r="F397" s="266" t="s">
        <v>241</v>
      </c>
      <c r="G397" s="270" t="s">
        <v>11</v>
      </c>
      <c r="H397" s="270" t="s">
        <v>973</v>
      </c>
      <c r="I397" s="244" t="s">
        <v>2129</v>
      </c>
      <c r="J397" s="237" t="s">
        <v>2127</v>
      </c>
      <c r="K397" s="5"/>
      <c r="L397" s="237"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6" t="s">
        <v>145</v>
      </c>
      <c r="B398" s="268" t="s">
        <v>509</v>
      </c>
      <c r="C398" s="239" t="s">
        <v>1189</v>
      </c>
      <c r="D398" s="242">
        <v>414218</v>
      </c>
      <c r="E398" s="243">
        <v>0</v>
      </c>
      <c r="F398" s="236" t="s">
        <v>233</v>
      </c>
      <c r="G398" s="239" t="s">
        <v>6</v>
      </c>
      <c r="H398" s="239" t="s">
        <v>973</v>
      </c>
      <c r="I398" s="244" t="s">
        <v>2130</v>
      </c>
      <c r="J398" s="237" t="s">
        <v>2131</v>
      </c>
      <c r="K398" s="5" t="s">
        <v>46</v>
      </c>
      <c r="L398" s="237" t="str">
        <f t="shared" si="14"/>
        <v>30811571026 02B</v>
      </c>
      <c r="M398" s="5" t="str">
        <f t="shared" si="15"/>
        <v>Slovenský Zväz KarateaBkarate - bežné transfery</v>
      </c>
    </row>
    <row r="399" spans="1:13">
      <c r="A399" s="236" t="s">
        <v>145</v>
      </c>
      <c r="B399" s="268" t="s">
        <v>509</v>
      </c>
      <c r="C399" s="239" t="s">
        <v>1220</v>
      </c>
      <c r="D399" s="242">
        <v>4200</v>
      </c>
      <c r="E399" s="243">
        <v>0</v>
      </c>
      <c r="F399" s="236" t="s">
        <v>233</v>
      </c>
      <c r="G399" s="239" t="s">
        <v>6</v>
      </c>
      <c r="H399" s="239" t="s">
        <v>974</v>
      </c>
      <c r="I399" s="244" t="s">
        <v>2130</v>
      </c>
      <c r="J399" s="237" t="s">
        <v>2131</v>
      </c>
      <c r="K399" s="5" t="s">
        <v>46</v>
      </c>
      <c r="L399" s="237" t="str">
        <f t="shared" si="14"/>
        <v>30811571026 02K</v>
      </c>
      <c r="M399" s="5" t="str">
        <f t="shared" si="15"/>
        <v>Slovenský Zväz KarateaKkarate - kapitálové transfery (meracie zariadenia, časomery)</v>
      </c>
    </row>
    <row r="400" spans="1:13">
      <c r="A400" s="266" t="s">
        <v>145</v>
      </c>
      <c r="B400" s="268" t="s">
        <v>509</v>
      </c>
      <c r="C400" s="270" t="s">
        <v>1576</v>
      </c>
      <c r="D400" s="271">
        <v>21586</v>
      </c>
      <c r="E400" s="243">
        <v>0</v>
      </c>
      <c r="F400" s="266" t="s">
        <v>234</v>
      </c>
      <c r="G400" s="270" t="s">
        <v>11</v>
      </c>
      <c r="H400" s="270" t="s">
        <v>973</v>
      </c>
      <c r="I400" s="244" t="s">
        <v>2132</v>
      </c>
      <c r="J400" s="237" t="s">
        <v>2133</v>
      </c>
      <c r="K400" s="5"/>
      <c r="L400" s="237" t="str">
        <f t="shared" si="14"/>
        <v>30811571026 03B</v>
      </c>
      <c r="M400" s="5" t="str">
        <f t="shared" si="15"/>
        <v>Slovenský Zväz KaratebBAdi Gyurik</v>
      </c>
    </row>
    <row r="401" spans="1:13">
      <c r="A401" s="266" t="s">
        <v>145</v>
      </c>
      <c r="B401" s="268" t="s">
        <v>509</v>
      </c>
      <c r="C401" s="270" t="s">
        <v>1577</v>
      </c>
      <c r="D401" s="271">
        <v>14390</v>
      </c>
      <c r="E401" s="243">
        <v>0</v>
      </c>
      <c r="F401" s="266" t="s">
        <v>234</v>
      </c>
      <c r="G401" s="270" t="s">
        <v>11</v>
      </c>
      <c r="H401" s="270" t="s">
        <v>973</v>
      </c>
      <c r="I401" s="244" t="s">
        <v>2132</v>
      </c>
      <c r="J401" s="237" t="s">
        <v>2133</v>
      </c>
      <c r="K401" s="5"/>
      <c r="L401" s="237" t="str">
        <f t="shared" si="14"/>
        <v>30811571026 03B</v>
      </c>
      <c r="M401" s="5" t="str">
        <f t="shared" si="15"/>
        <v>Slovenský Zväz KaratebBAlžbeta Ovečková</v>
      </c>
    </row>
    <row r="402" spans="1:13">
      <c r="A402" s="266" t="s">
        <v>145</v>
      </c>
      <c r="B402" s="268" t="s">
        <v>509</v>
      </c>
      <c r="C402" s="270" t="s">
        <v>1578</v>
      </c>
      <c r="D402" s="271">
        <v>28781</v>
      </c>
      <c r="E402" s="243">
        <v>0</v>
      </c>
      <c r="F402" s="266" t="s">
        <v>234</v>
      </c>
      <c r="G402" s="270" t="s">
        <v>11</v>
      </c>
      <c r="H402" s="270" t="s">
        <v>973</v>
      </c>
      <c r="I402" s="244" t="s">
        <v>2132</v>
      </c>
      <c r="J402" s="237" t="s">
        <v>2133</v>
      </c>
      <c r="K402" s="5"/>
      <c r="L402" s="237" t="str">
        <f t="shared" si="14"/>
        <v>30811571026 03B</v>
      </c>
      <c r="M402" s="5" t="str">
        <f t="shared" si="15"/>
        <v>Slovenský Zväz KaratebBDominik Imrich</v>
      </c>
    </row>
    <row r="403" spans="1:13">
      <c r="A403" s="266" t="s">
        <v>145</v>
      </c>
      <c r="B403" s="268" t="s">
        <v>509</v>
      </c>
      <c r="C403" s="270" t="s">
        <v>1579</v>
      </c>
      <c r="D403" s="271">
        <v>14390</v>
      </c>
      <c r="E403" s="243">
        <v>0</v>
      </c>
      <c r="F403" s="266" t="s">
        <v>234</v>
      </c>
      <c r="G403" s="270" t="s">
        <v>11</v>
      </c>
      <c r="H403" s="270" t="s">
        <v>973</v>
      </c>
      <c r="I403" s="244" t="s">
        <v>2132</v>
      </c>
      <c r="J403" s="237" t="s">
        <v>2133</v>
      </c>
      <c r="K403" s="5"/>
      <c r="L403" s="237" t="str">
        <f t="shared" si="14"/>
        <v>30811571026 03B</v>
      </c>
      <c r="M403" s="5" t="str">
        <f t="shared" si="15"/>
        <v>Slovenský Zväz KaratebBDominika Bogárová</v>
      </c>
    </row>
    <row r="404" spans="1:13">
      <c r="A404" s="266" t="s">
        <v>145</v>
      </c>
      <c r="B404" s="268" t="s">
        <v>509</v>
      </c>
      <c r="C404" s="270" t="s">
        <v>1580</v>
      </c>
      <c r="D404" s="271">
        <v>43171</v>
      </c>
      <c r="E404" s="243">
        <v>0</v>
      </c>
      <c r="F404" s="266" t="s">
        <v>234</v>
      </c>
      <c r="G404" s="270" t="s">
        <v>11</v>
      </c>
      <c r="H404" s="270" t="s">
        <v>973</v>
      </c>
      <c r="I404" s="244" t="s">
        <v>2132</v>
      </c>
      <c r="J404" s="237" t="s">
        <v>2133</v>
      </c>
      <c r="K404" s="5"/>
      <c r="L404" s="237" t="str">
        <f t="shared" si="14"/>
        <v>30811571026 03B</v>
      </c>
      <c r="M404" s="5" t="str">
        <f t="shared" si="15"/>
        <v>Slovenský Zväz KaratebBDominika Tatárová</v>
      </c>
    </row>
    <row r="405" spans="1:13">
      <c r="A405" s="266" t="s">
        <v>145</v>
      </c>
      <c r="B405" s="268" t="s">
        <v>509</v>
      </c>
      <c r="C405" s="270" t="s">
        <v>1581</v>
      </c>
      <c r="D405" s="271">
        <v>21586</v>
      </c>
      <c r="E405" s="243">
        <v>0</v>
      </c>
      <c r="F405" s="266" t="s">
        <v>234</v>
      </c>
      <c r="G405" s="270" t="s">
        <v>11</v>
      </c>
      <c r="H405" s="270" t="s">
        <v>973</v>
      </c>
      <c r="I405" s="244" t="s">
        <v>2132</v>
      </c>
      <c r="J405" s="237" t="s">
        <v>2133</v>
      </c>
      <c r="K405" s="5"/>
      <c r="L405" s="237" t="str">
        <f t="shared" si="14"/>
        <v>30811571026 03B</v>
      </c>
      <c r="M405" s="5" t="str">
        <f t="shared" si="15"/>
        <v>Slovenský Zväz KaratebBDominika Veisová</v>
      </c>
    </row>
    <row r="406" spans="1:13">
      <c r="A406" s="266" t="s">
        <v>145</v>
      </c>
      <c r="B406" s="268" t="s">
        <v>509</v>
      </c>
      <c r="C406" s="270" t="s">
        <v>1582</v>
      </c>
      <c r="D406" s="271">
        <v>14390</v>
      </c>
      <c r="E406" s="243">
        <v>0</v>
      </c>
      <c r="F406" s="266" t="s">
        <v>234</v>
      </c>
      <c r="G406" s="270" t="s">
        <v>11</v>
      </c>
      <c r="H406" s="270" t="s">
        <v>973</v>
      </c>
      <c r="I406" s="244" t="s">
        <v>2132</v>
      </c>
      <c r="J406" s="237" t="s">
        <v>2133</v>
      </c>
      <c r="K406" s="5"/>
      <c r="L406" s="237" t="str">
        <f t="shared" si="14"/>
        <v>30811571026 03B</v>
      </c>
      <c r="M406" s="5" t="str">
        <f t="shared" si="15"/>
        <v>Slovenský Zväz KaratebBDorota Balciarová</v>
      </c>
    </row>
    <row r="407" spans="1:13">
      <c r="A407" s="266" t="s">
        <v>145</v>
      </c>
      <c r="B407" s="268" t="s">
        <v>509</v>
      </c>
      <c r="C407" s="270" t="s">
        <v>1583</v>
      </c>
      <c r="D407" s="271">
        <v>14390</v>
      </c>
      <c r="E407" s="243">
        <v>0</v>
      </c>
      <c r="F407" s="266" t="s">
        <v>234</v>
      </c>
      <c r="G407" s="270" t="s">
        <v>11</v>
      </c>
      <c r="H407" s="270" t="s">
        <v>973</v>
      </c>
      <c r="I407" s="244" t="s">
        <v>2132</v>
      </c>
      <c r="J407" s="237" t="s">
        <v>2133</v>
      </c>
      <c r="K407" s="5"/>
      <c r="L407" s="237" t="str">
        <f t="shared" si="14"/>
        <v>30811571026 03B</v>
      </c>
      <c r="M407" s="5" t="str">
        <f t="shared" si="15"/>
        <v>Slovenský Zväz KaratebBEma Brázdová</v>
      </c>
    </row>
    <row r="408" spans="1:13">
      <c r="A408" s="266" t="s">
        <v>145</v>
      </c>
      <c r="B408" s="268" t="s">
        <v>509</v>
      </c>
      <c r="C408" s="270" t="s">
        <v>1584</v>
      </c>
      <c r="D408" s="271">
        <v>7195</v>
      </c>
      <c r="E408" s="243">
        <v>0</v>
      </c>
      <c r="F408" s="266" t="s">
        <v>234</v>
      </c>
      <c r="G408" s="270" t="s">
        <v>11</v>
      </c>
      <c r="H408" s="270" t="s">
        <v>973</v>
      </c>
      <c r="I408" s="244" t="s">
        <v>2132</v>
      </c>
      <c r="J408" s="237" t="s">
        <v>2133</v>
      </c>
      <c r="K408" s="5"/>
      <c r="L408" s="237" t="str">
        <f t="shared" si="14"/>
        <v>30811571026 03B</v>
      </c>
      <c r="M408" s="5" t="str">
        <f t="shared" si="15"/>
        <v>Slovenský Zväz KaratebBHana Kuklová</v>
      </c>
    </row>
    <row r="409" spans="1:13">
      <c r="A409" s="266" t="s">
        <v>145</v>
      </c>
      <c r="B409" s="268" t="s">
        <v>509</v>
      </c>
      <c r="C409" s="270" t="s">
        <v>1585</v>
      </c>
      <c r="D409" s="271">
        <v>7195</v>
      </c>
      <c r="E409" s="243">
        <v>0</v>
      </c>
      <c r="F409" s="266" t="s">
        <v>234</v>
      </c>
      <c r="G409" s="270" t="s">
        <v>11</v>
      </c>
      <c r="H409" s="270" t="s">
        <v>973</v>
      </c>
      <c r="I409" s="244" t="s">
        <v>2132</v>
      </c>
      <c r="J409" s="237" t="s">
        <v>2133</v>
      </c>
      <c r="K409" s="5"/>
      <c r="L409" s="237" t="str">
        <f t="shared" si="14"/>
        <v>30811571026 03B</v>
      </c>
      <c r="M409" s="5" t="str">
        <f t="shared" si="15"/>
        <v>Slovenský Zväz KaratebBIna Macejková</v>
      </c>
    </row>
    <row r="410" spans="1:13">
      <c r="A410" s="266" t="s">
        <v>145</v>
      </c>
      <c r="B410" s="268" t="s">
        <v>509</v>
      </c>
      <c r="C410" s="270" t="s">
        <v>1586</v>
      </c>
      <c r="D410" s="271">
        <v>43171</v>
      </c>
      <c r="E410" s="243">
        <v>0</v>
      </c>
      <c r="F410" s="266" t="s">
        <v>234</v>
      </c>
      <c r="G410" s="270" t="s">
        <v>11</v>
      </c>
      <c r="H410" s="270" t="s">
        <v>973</v>
      </c>
      <c r="I410" s="244" t="s">
        <v>2132</v>
      </c>
      <c r="J410" s="237" t="s">
        <v>2133</v>
      </c>
      <c r="K410" s="5"/>
      <c r="L410" s="237" t="str">
        <f t="shared" si="14"/>
        <v>30811571026 03B</v>
      </c>
      <c r="M410" s="5" t="str">
        <f t="shared" si="15"/>
        <v>Slovenský Zväz KaratebBIngrida Suchánková</v>
      </c>
    </row>
    <row r="411" spans="1:13">
      <c r="A411" s="266" t="s">
        <v>145</v>
      </c>
      <c r="B411" s="268" t="s">
        <v>509</v>
      </c>
      <c r="C411" s="270" t="s">
        <v>1587</v>
      </c>
      <c r="D411" s="271">
        <v>14390</v>
      </c>
      <c r="E411" s="243">
        <v>0</v>
      </c>
      <c r="F411" s="266" t="s">
        <v>234</v>
      </c>
      <c r="G411" s="270" t="s">
        <v>11</v>
      </c>
      <c r="H411" s="270" t="s">
        <v>973</v>
      </c>
      <c r="I411" s="244" t="s">
        <v>2132</v>
      </c>
      <c r="J411" s="237" t="s">
        <v>2133</v>
      </c>
      <c r="K411" s="5"/>
      <c r="L411" s="237" t="str">
        <f t="shared" si="14"/>
        <v>30811571026 03B</v>
      </c>
      <c r="M411" s="5" t="str">
        <f t="shared" si="15"/>
        <v>Slovenský Zväz KaratebBJana Vaňušakinová</v>
      </c>
    </row>
    <row r="412" spans="1:13">
      <c r="A412" s="266" t="s">
        <v>145</v>
      </c>
      <c r="B412" s="268" t="s">
        <v>509</v>
      </c>
      <c r="C412" s="270" t="s">
        <v>1588</v>
      </c>
      <c r="D412" s="271">
        <v>7195</v>
      </c>
      <c r="E412" s="243">
        <v>0</v>
      </c>
      <c r="F412" s="266" t="s">
        <v>234</v>
      </c>
      <c r="G412" s="270" t="s">
        <v>11</v>
      </c>
      <c r="H412" s="270" t="s">
        <v>973</v>
      </c>
      <c r="I412" s="244" t="s">
        <v>2132</v>
      </c>
      <c r="J412" s="237" t="s">
        <v>2133</v>
      </c>
      <c r="K412" s="5"/>
      <c r="L412" s="237" t="str">
        <f t="shared" si="14"/>
        <v>30811571026 03B</v>
      </c>
      <c r="M412" s="5" t="str">
        <f t="shared" si="15"/>
        <v>Slovenský Zväz KaratebBJulián Enrik Smoliga</v>
      </c>
    </row>
    <row r="413" spans="1:13">
      <c r="A413" s="266" t="s">
        <v>145</v>
      </c>
      <c r="B413" s="268" t="s">
        <v>509</v>
      </c>
      <c r="C413" s="270" t="s">
        <v>1589</v>
      </c>
      <c r="D413" s="271">
        <v>7195</v>
      </c>
      <c r="E413" s="243">
        <v>0</v>
      </c>
      <c r="F413" s="266" t="s">
        <v>234</v>
      </c>
      <c r="G413" s="270" t="s">
        <v>11</v>
      </c>
      <c r="H413" s="270" t="s">
        <v>973</v>
      </c>
      <c r="I413" s="244" t="s">
        <v>2132</v>
      </c>
      <c r="J413" s="237" t="s">
        <v>2133</v>
      </c>
      <c r="K413" s="5"/>
      <c r="L413" s="237" t="str">
        <f t="shared" si="14"/>
        <v>30811571026 03B</v>
      </c>
      <c r="M413" s="5" t="str">
        <f t="shared" si="15"/>
        <v>Slovenský Zväz KaratebBMartin Hačko</v>
      </c>
    </row>
    <row r="414" spans="1:13">
      <c r="A414" s="266" t="s">
        <v>145</v>
      </c>
      <c r="B414" s="268" t="s">
        <v>509</v>
      </c>
      <c r="C414" s="270" t="s">
        <v>1590</v>
      </c>
      <c r="D414" s="271">
        <v>14390</v>
      </c>
      <c r="E414" s="243">
        <v>0</v>
      </c>
      <c r="F414" s="266" t="s">
        <v>234</v>
      </c>
      <c r="G414" s="270" t="s">
        <v>11</v>
      </c>
      <c r="H414" s="270" t="s">
        <v>973</v>
      </c>
      <c r="I414" s="244" t="s">
        <v>2132</v>
      </c>
      <c r="J414" s="237" t="s">
        <v>2133</v>
      </c>
      <c r="K414" s="5"/>
      <c r="L414" s="237" t="str">
        <f t="shared" si="14"/>
        <v>30811571026 03B</v>
      </c>
      <c r="M414" s="5" t="str">
        <f t="shared" si="15"/>
        <v>Slovenský Zväz KaratebBMatej Homola</v>
      </c>
    </row>
    <row r="415" spans="1:13">
      <c r="A415" s="266" t="s">
        <v>145</v>
      </c>
      <c r="B415" s="268" t="s">
        <v>509</v>
      </c>
      <c r="C415" s="270" t="s">
        <v>1591</v>
      </c>
      <c r="D415" s="271">
        <v>14390</v>
      </c>
      <c r="E415" s="243">
        <v>0</v>
      </c>
      <c r="F415" s="266" t="s">
        <v>234</v>
      </c>
      <c r="G415" s="270" t="s">
        <v>11</v>
      </c>
      <c r="H415" s="270" t="s">
        <v>973</v>
      </c>
      <c r="I415" s="244" t="s">
        <v>2132</v>
      </c>
      <c r="J415" s="237" t="s">
        <v>2133</v>
      </c>
      <c r="K415" s="5"/>
      <c r="L415" s="237" t="str">
        <f t="shared" si="14"/>
        <v>30811571026 03B</v>
      </c>
      <c r="M415" s="5" t="str">
        <f t="shared" si="15"/>
        <v>Slovenský Zväz KaratebBMatúš Lieskovský</v>
      </c>
    </row>
    <row r="416" spans="1:13">
      <c r="A416" s="266" t="s">
        <v>145</v>
      </c>
      <c r="B416" s="268" t="s">
        <v>509</v>
      </c>
      <c r="C416" s="270" t="s">
        <v>1592</v>
      </c>
      <c r="D416" s="271">
        <v>7195</v>
      </c>
      <c r="E416" s="243">
        <v>0</v>
      </c>
      <c r="F416" s="266" t="s">
        <v>234</v>
      </c>
      <c r="G416" s="270" t="s">
        <v>11</v>
      </c>
      <c r="H416" s="270" t="s">
        <v>973</v>
      </c>
      <c r="I416" s="244" t="s">
        <v>2132</v>
      </c>
      <c r="J416" s="237" t="s">
        <v>2133</v>
      </c>
      <c r="K416" s="5"/>
      <c r="L416" s="237" t="str">
        <f t="shared" si="14"/>
        <v>30811571026 03B</v>
      </c>
      <c r="M416" s="5" t="str">
        <f t="shared" si="15"/>
        <v>Slovenský Zväz KaratebBMiroslava Kopúňová</v>
      </c>
    </row>
    <row r="417" spans="1:13">
      <c r="A417" s="266" t="s">
        <v>145</v>
      </c>
      <c r="B417" s="268" t="s">
        <v>509</v>
      </c>
      <c r="C417" s="270" t="s">
        <v>1593</v>
      </c>
      <c r="D417" s="271">
        <v>14390</v>
      </c>
      <c r="E417" s="243">
        <v>0</v>
      </c>
      <c r="F417" s="266" t="s">
        <v>234</v>
      </c>
      <c r="G417" s="270" t="s">
        <v>11</v>
      </c>
      <c r="H417" s="270" t="s">
        <v>973</v>
      </c>
      <c r="I417" s="244" t="s">
        <v>2132</v>
      </c>
      <c r="J417" s="237" t="s">
        <v>2133</v>
      </c>
      <c r="K417" s="5"/>
      <c r="L417" s="237" t="str">
        <f t="shared" si="14"/>
        <v>30811571026 03B</v>
      </c>
      <c r="M417" s="5" t="str">
        <f t="shared" si="15"/>
        <v>Slovenský Zväz KaratebBPeter Fabián</v>
      </c>
    </row>
    <row r="418" spans="1:13">
      <c r="A418" s="266" t="s">
        <v>145</v>
      </c>
      <c r="B418" s="268" t="s">
        <v>509</v>
      </c>
      <c r="C418" s="270" t="s">
        <v>1594</v>
      </c>
      <c r="D418" s="271">
        <v>7195</v>
      </c>
      <c r="E418" s="243">
        <v>0</v>
      </c>
      <c r="F418" s="266" t="s">
        <v>234</v>
      </c>
      <c r="G418" s="270" t="s">
        <v>11</v>
      </c>
      <c r="H418" s="270" t="s">
        <v>973</v>
      </c>
      <c r="I418" s="244" t="s">
        <v>2132</v>
      </c>
      <c r="J418" s="237" t="s">
        <v>2133</v>
      </c>
      <c r="K418" s="5"/>
      <c r="L418" s="237" t="str">
        <f t="shared" si="14"/>
        <v>30811571026 03B</v>
      </c>
      <c r="M418" s="5" t="str">
        <f t="shared" si="15"/>
        <v>Slovenský Zväz KaratebBRebecca Cichrová</v>
      </c>
    </row>
    <row r="419" spans="1:13">
      <c r="A419" s="266" t="s">
        <v>145</v>
      </c>
      <c r="B419" s="268" t="s">
        <v>509</v>
      </c>
      <c r="C419" s="270" t="s">
        <v>1595</v>
      </c>
      <c r="D419" s="271">
        <v>14390</v>
      </c>
      <c r="E419" s="243">
        <v>0</v>
      </c>
      <c r="F419" s="266" t="s">
        <v>234</v>
      </c>
      <c r="G419" s="270" t="s">
        <v>11</v>
      </c>
      <c r="H419" s="270" t="s">
        <v>973</v>
      </c>
      <c r="I419" s="244" t="s">
        <v>2132</v>
      </c>
      <c r="J419" s="237" t="s">
        <v>2133</v>
      </c>
      <c r="K419" s="5"/>
      <c r="L419" s="237" t="str">
        <f t="shared" si="14"/>
        <v>30811571026 03B</v>
      </c>
      <c r="M419" s="5" t="str">
        <f t="shared" si="15"/>
        <v>Slovenský Zväz KaratebBViktória Pilarová</v>
      </c>
    </row>
    <row r="420" spans="1:13">
      <c r="A420" s="266" t="s">
        <v>145</v>
      </c>
      <c r="B420" s="268" t="s">
        <v>509</v>
      </c>
      <c r="C420" s="270" t="s">
        <v>1596</v>
      </c>
      <c r="D420" s="271">
        <v>14390</v>
      </c>
      <c r="E420" s="243">
        <v>0</v>
      </c>
      <c r="F420" s="266" t="s">
        <v>234</v>
      </c>
      <c r="G420" s="270" t="s">
        <v>11</v>
      </c>
      <c r="H420" s="270" t="s">
        <v>973</v>
      </c>
      <c r="I420" s="244" t="s">
        <v>2132</v>
      </c>
      <c r="J420" s="237" t="s">
        <v>2133</v>
      </c>
      <c r="K420" s="5"/>
      <c r="L420" s="237" t="str">
        <f t="shared" si="14"/>
        <v>30811571026 03B</v>
      </c>
      <c r="M420" s="5" t="str">
        <f t="shared" si="15"/>
        <v>Slovenský Zväz KaratebBViktória Semaníková</v>
      </c>
    </row>
    <row r="421" spans="1:13">
      <c r="A421" s="266" t="s">
        <v>145</v>
      </c>
      <c r="B421" s="268" t="s">
        <v>509</v>
      </c>
      <c r="C421" s="270" t="s">
        <v>1750</v>
      </c>
      <c r="D421" s="272">
        <v>938</v>
      </c>
      <c r="E421" s="274">
        <v>0</v>
      </c>
      <c r="F421" s="266" t="s">
        <v>241</v>
      </c>
      <c r="G421" s="270" t="s">
        <v>11</v>
      </c>
      <c r="H421" s="270" t="s">
        <v>973</v>
      </c>
      <c r="I421" s="244" t="s">
        <v>2134</v>
      </c>
      <c r="J421" s="237" t="s">
        <v>2133</v>
      </c>
      <c r="K421" s="5"/>
      <c r="L421" s="237" t="str">
        <f t="shared" si="14"/>
        <v>30811571026 03B</v>
      </c>
      <c r="M421" s="5" t="str">
        <f t="shared" si="15"/>
        <v>Slovenský Zväz KarateiBšportovci Jana Vojtikevičová, Viktória Semaníková, Dominika Tatárová za 3. m. na ME</v>
      </c>
    </row>
    <row r="422" spans="1:13">
      <c r="A422" s="266" t="s">
        <v>145</v>
      </c>
      <c r="B422" s="268" t="s">
        <v>509</v>
      </c>
      <c r="C422" s="270" t="s">
        <v>1751</v>
      </c>
      <c r="D422" s="272">
        <v>200</v>
      </c>
      <c r="E422" s="274">
        <v>0</v>
      </c>
      <c r="F422" s="266" t="s">
        <v>241</v>
      </c>
      <c r="G422" s="270" t="s">
        <v>11</v>
      </c>
      <c r="H422" s="270" t="s">
        <v>973</v>
      </c>
      <c r="I422" s="244" t="s">
        <v>2134</v>
      </c>
      <c r="J422" s="237" t="s">
        <v>2133</v>
      </c>
      <c r="K422" s="5"/>
      <c r="L422" s="237" t="str">
        <f t="shared" si="14"/>
        <v>30811571026 03B</v>
      </c>
      <c r="M422" s="5" t="str">
        <f t="shared" si="15"/>
        <v>Slovenský Zväz KarateiBšportovec Adi Gyurik za 1. m. na MEJ</v>
      </c>
    </row>
    <row r="423" spans="1:13">
      <c r="A423" s="266" t="s">
        <v>145</v>
      </c>
      <c r="B423" s="268" t="s">
        <v>509</v>
      </c>
      <c r="C423" s="270" t="s">
        <v>1752</v>
      </c>
      <c r="D423" s="272">
        <v>500</v>
      </c>
      <c r="E423" s="274">
        <v>0</v>
      </c>
      <c r="F423" s="266" t="s">
        <v>241</v>
      </c>
      <c r="G423" s="270" t="s">
        <v>11</v>
      </c>
      <c r="H423" s="270" t="s">
        <v>973</v>
      </c>
      <c r="I423" s="244" t="s">
        <v>2134</v>
      </c>
      <c r="J423" s="237" t="s">
        <v>2133</v>
      </c>
      <c r="K423" s="5"/>
      <c r="L423" s="237" t="str">
        <f t="shared" si="14"/>
        <v>30811571026 03B</v>
      </c>
      <c r="M423" s="5" t="str">
        <f t="shared" si="15"/>
        <v>Slovenský Zväz KarateiBšportovec Dominik Imrich za 3. m. na ME</v>
      </c>
    </row>
    <row r="424" spans="1:13">
      <c r="A424" s="266" t="s">
        <v>145</v>
      </c>
      <c r="B424" s="268" t="s">
        <v>509</v>
      </c>
      <c r="C424" s="270" t="s">
        <v>1753</v>
      </c>
      <c r="D424" s="272">
        <v>200</v>
      </c>
      <c r="E424" s="274">
        <v>0</v>
      </c>
      <c r="F424" s="266" t="s">
        <v>241</v>
      </c>
      <c r="G424" s="270" t="s">
        <v>11</v>
      </c>
      <c r="H424" s="270" t="s">
        <v>973</v>
      </c>
      <c r="I424" s="244" t="s">
        <v>2134</v>
      </c>
      <c r="J424" s="237" t="s">
        <v>2133</v>
      </c>
      <c r="K424" s="5"/>
      <c r="L424" s="237" t="str">
        <f t="shared" si="14"/>
        <v>30811571026 03B</v>
      </c>
      <c r="M424" s="5" t="str">
        <f t="shared" si="15"/>
        <v>Slovenský Zväz KarateiBšportovec Dominika Veisová za 1. m. na MEJ</v>
      </c>
    </row>
    <row r="425" spans="1:13">
      <c r="A425" s="266" t="s">
        <v>145</v>
      </c>
      <c r="B425" s="268" t="s">
        <v>509</v>
      </c>
      <c r="C425" s="270" t="s">
        <v>1754</v>
      </c>
      <c r="D425" s="272">
        <v>150</v>
      </c>
      <c r="E425" s="274">
        <v>0</v>
      </c>
      <c r="F425" s="266" t="s">
        <v>241</v>
      </c>
      <c r="G425" s="270" t="s">
        <v>11</v>
      </c>
      <c r="H425" s="270" t="s">
        <v>973</v>
      </c>
      <c r="I425" s="244" t="s">
        <v>2134</v>
      </c>
      <c r="J425" s="237" t="s">
        <v>2133</v>
      </c>
      <c r="K425" s="5"/>
      <c r="L425" s="237" t="str">
        <f t="shared" si="14"/>
        <v>30811571026 03B</v>
      </c>
      <c r="M425" s="5" t="str">
        <f t="shared" si="15"/>
        <v>Slovenský Zväz KarateiBšportovec Ema Brázdová za 2. m. na MEJ</v>
      </c>
    </row>
    <row r="426" spans="1:13">
      <c r="A426" s="266" t="s">
        <v>145</v>
      </c>
      <c r="B426" s="268" t="s">
        <v>509</v>
      </c>
      <c r="C426" s="270" t="s">
        <v>1755</v>
      </c>
      <c r="D426" s="272">
        <v>1000</v>
      </c>
      <c r="E426" s="274">
        <v>0</v>
      </c>
      <c r="F426" s="266" t="s">
        <v>241</v>
      </c>
      <c r="G426" s="270" t="s">
        <v>11</v>
      </c>
      <c r="H426" s="270" t="s">
        <v>973</v>
      </c>
      <c r="I426" s="244" t="s">
        <v>2134</v>
      </c>
      <c r="J426" s="237" t="s">
        <v>2133</v>
      </c>
      <c r="K426" s="5"/>
      <c r="L426" s="237" t="str">
        <f t="shared" si="14"/>
        <v>30811571026 03B</v>
      </c>
      <c r="M426" s="5" t="str">
        <f t="shared" si="15"/>
        <v>Slovenský Zväz KarateiBšportovec Ingrida Suchánková za 3. m. na SHNŠ</v>
      </c>
    </row>
    <row r="427" spans="1:13">
      <c r="A427" s="266" t="s">
        <v>145</v>
      </c>
      <c r="B427" s="268" t="s">
        <v>509</v>
      </c>
      <c r="C427" s="270" t="s">
        <v>1756</v>
      </c>
      <c r="D427" s="272">
        <v>100</v>
      </c>
      <c r="E427" s="274">
        <v>0</v>
      </c>
      <c r="F427" s="266" t="s">
        <v>241</v>
      </c>
      <c r="G427" s="270" t="s">
        <v>11</v>
      </c>
      <c r="H427" s="270" t="s">
        <v>973</v>
      </c>
      <c r="I427" s="244" t="s">
        <v>2134</v>
      </c>
      <c r="J427" s="237" t="s">
        <v>2133</v>
      </c>
      <c r="K427" s="5"/>
      <c r="L427" s="237" t="str">
        <f t="shared" si="14"/>
        <v>30811571026 03B</v>
      </c>
      <c r="M427" s="5" t="str">
        <f t="shared" si="15"/>
        <v>Slovenský Zväz KarateiBšportovec Viktória Pillarová za 3. m. na MEJ</v>
      </c>
    </row>
    <row r="428" spans="1:13">
      <c r="A428" s="266" t="s">
        <v>145</v>
      </c>
      <c r="B428" s="268" t="s">
        <v>509</v>
      </c>
      <c r="C428" s="270" t="s">
        <v>1757</v>
      </c>
      <c r="D428" s="272">
        <v>330</v>
      </c>
      <c r="E428" s="274">
        <v>0</v>
      </c>
      <c r="F428" s="266" t="s">
        <v>241</v>
      </c>
      <c r="G428" s="270" t="s">
        <v>11</v>
      </c>
      <c r="H428" s="270" t="s">
        <v>973</v>
      </c>
      <c r="I428" s="244" t="s">
        <v>2134</v>
      </c>
      <c r="J428" s="237" t="s">
        <v>2133</v>
      </c>
      <c r="K428" s="5"/>
      <c r="L428" s="237" t="str">
        <f t="shared" si="14"/>
        <v>30811571026 03B</v>
      </c>
      <c r="M428" s="5" t="str">
        <f t="shared" si="15"/>
        <v>Slovenský Zväz KarateiBtréner Dušana Čierna: 1 x 2. m. MEJ - Ema Brázdová (kata)</v>
      </c>
    </row>
    <row r="429" spans="1:13">
      <c r="A429" s="266" t="s">
        <v>145</v>
      </c>
      <c r="B429" s="268" t="s">
        <v>509</v>
      </c>
      <c r="C429" s="270" t="s">
        <v>1758</v>
      </c>
      <c r="D429" s="272">
        <v>330</v>
      </c>
      <c r="E429" s="274">
        <v>0</v>
      </c>
      <c r="F429" s="266" t="s">
        <v>241</v>
      </c>
      <c r="G429" s="270" t="s">
        <v>11</v>
      </c>
      <c r="H429" s="270" t="s">
        <v>973</v>
      </c>
      <c r="I429" s="244" t="s">
        <v>2134</v>
      </c>
      <c r="J429" s="237" t="s">
        <v>2133</v>
      </c>
      <c r="K429" s="5"/>
      <c r="L429" s="237" t="str">
        <f t="shared" si="14"/>
        <v>30811571026 03B</v>
      </c>
      <c r="M429" s="5" t="str">
        <f t="shared" si="15"/>
        <v>Slovenský Zväz KarateiBtréner František Kretovič: 1 x 3. m. MEJ - Viktória Pilarová (kumite)</v>
      </c>
    </row>
    <row r="430" spans="1:13">
      <c r="A430" s="266" t="s">
        <v>145</v>
      </c>
      <c r="B430" s="268" t="s">
        <v>509</v>
      </c>
      <c r="C430" s="270" t="s">
        <v>1759</v>
      </c>
      <c r="D430" s="272">
        <v>330</v>
      </c>
      <c r="E430" s="274">
        <v>0</v>
      </c>
      <c r="F430" s="266" t="s">
        <v>241</v>
      </c>
      <c r="G430" s="270" t="s">
        <v>11</v>
      </c>
      <c r="H430" s="270" t="s">
        <v>973</v>
      </c>
      <c r="I430" s="244" t="s">
        <v>2134</v>
      </c>
      <c r="J430" s="237" t="s">
        <v>2133</v>
      </c>
      <c r="K430" s="5"/>
      <c r="L430" s="237" t="str">
        <f t="shared" si="14"/>
        <v>30811571026 03B</v>
      </c>
      <c r="M430" s="5" t="str">
        <f t="shared" si="15"/>
        <v>Slovenský Zväz KarateiBtréner Ján Longa: 1 x 1. m. MEJ - Adi Gyriuk  (kumite)</v>
      </c>
    </row>
    <row r="431" spans="1:13">
      <c r="A431" s="266" t="s">
        <v>145</v>
      </c>
      <c r="B431" s="268" t="s">
        <v>509</v>
      </c>
      <c r="C431" s="270" t="s">
        <v>1760</v>
      </c>
      <c r="D431" s="272">
        <v>330</v>
      </c>
      <c r="E431" s="274">
        <v>0</v>
      </c>
      <c r="F431" s="266" t="s">
        <v>241</v>
      </c>
      <c r="G431" s="270" t="s">
        <v>11</v>
      </c>
      <c r="H431" s="270" t="s">
        <v>973</v>
      </c>
      <c r="I431" s="244" t="s">
        <v>2134</v>
      </c>
      <c r="J431" s="237" t="s">
        <v>2133</v>
      </c>
      <c r="K431" s="5"/>
      <c r="L431" s="237" t="str">
        <f t="shared" si="14"/>
        <v>30811571026 03B</v>
      </c>
      <c r="M431" s="5" t="str">
        <f t="shared" si="15"/>
        <v>Slovenský Zväz KarateiBtréner Ľubomír Striežovský: 1 x 1. m. MEJ - Dominika Veisová (kumite)</v>
      </c>
    </row>
    <row r="432" spans="1:13">
      <c r="A432" s="236" t="s">
        <v>146</v>
      </c>
      <c r="B432" s="268" t="s">
        <v>147</v>
      </c>
      <c r="C432" s="239" t="s">
        <v>1190</v>
      </c>
      <c r="D432" s="242">
        <v>105058</v>
      </c>
      <c r="E432" s="243">
        <v>0</v>
      </c>
      <c r="F432" s="236" t="s">
        <v>233</v>
      </c>
      <c r="G432" s="239" t="s">
        <v>6</v>
      </c>
      <c r="H432" s="239" t="s">
        <v>973</v>
      </c>
      <c r="I432" s="244" t="s">
        <v>2135</v>
      </c>
      <c r="J432" s="237" t="s">
        <v>2136</v>
      </c>
      <c r="K432" s="5" t="s">
        <v>148</v>
      </c>
      <c r="L432" s="237" t="str">
        <f t="shared" si="14"/>
        <v>31119247026 02B</v>
      </c>
      <c r="M432" s="5" t="str">
        <f t="shared" si="15"/>
        <v>Slovenský zväz kickboxuaBkickbox - bežné transfery</v>
      </c>
    </row>
    <row r="433" spans="1:13">
      <c r="A433" s="266" t="s">
        <v>146</v>
      </c>
      <c r="B433" s="268" t="s">
        <v>147</v>
      </c>
      <c r="C433" s="270" t="s">
        <v>1597</v>
      </c>
      <c r="D433" s="271">
        <v>7195</v>
      </c>
      <c r="E433" s="243">
        <v>0</v>
      </c>
      <c r="F433" s="266" t="s">
        <v>234</v>
      </c>
      <c r="G433" s="270" t="s">
        <v>11</v>
      </c>
      <c r="H433" s="270" t="s">
        <v>973</v>
      </c>
      <c r="I433" s="244" t="s">
        <v>2137</v>
      </c>
      <c r="J433" s="237" t="s">
        <v>2138</v>
      </c>
      <c r="K433" s="5"/>
      <c r="L433" s="237" t="str">
        <f t="shared" si="14"/>
        <v>31119247026 03B</v>
      </c>
      <c r="M433" s="5" t="str">
        <f t="shared" si="15"/>
        <v>Slovenský zväz kickboxubBJaroslav Paľa</v>
      </c>
    </row>
    <row r="434" spans="1:13">
      <c r="A434" s="266" t="s">
        <v>146</v>
      </c>
      <c r="B434" s="268" t="s">
        <v>147</v>
      </c>
      <c r="C434" s="270" t="s">
        <v>1598</v>
      </c>
      <c r="D434" s="271">
        <v>7195</v>
      </c>
      <c r="E434" s="243">
        <v>0</v>
      </c>
      <c r="F434" s="266" t="s">
        <v>234</v>
      </c>
      <c r="G434" s="270" t="s">
        <v>11</v>
      </c>
      <c r="H434" s="270" t="s">
        <v>973</v>
      </c>
      <c r="I434" s="244" t="s">
        <v>2137</v>
      </c>
      <c r="J434" s="237" t="s">
        <v>2138</v>
      </c>
      <c r="K434" s="5"/>
      <c r="L434" s="237" t="str">
        <f t="shared" si="14"/>
        <v>31119247026 03B</v>
      </c>
      <c r="M434" s="5" t="str">
        <f t="shared" si="15"/>
        <v>Slovenský zväz kickboxubBLucia Cmárová</v>
      </c>
    </row>
    <row r="435" spans="1:13">
      <c r="A435" s="266" t="s">
        <v>146</v>
      </c>
      <c r="B435" s="268" t="s">
        <v>147</v>
      </c>
      <c r="C435" s="270" t="s">
        <v>1599</v>
      </c>
      <c r="D435" s="271">
        <v>14390</v>
      </c>
      <c r="E435" s="243">
        <v>0</v>
      </c>
      <c r="F435" s="266" t="s">
        <v>234</v>
      </c>
      <c r="G435" s="270" t="s">
        <v>11</v>
      </c>
      <c r="H435" s="270" t="s">
        <v>973</v>
      </c>
      <c r="I435" s="244" t="s">
        <v>2137</v>
      </c>
      <c r="J435" s="237" t="s">
        <v>2138</v>
      </c>
      <c r="K435" s="5"/>
      <c r="L435" s="237" t="str">
        <f t="shared" si="14"/>
        <v>31119247026 03B</v>
      </c>
      <c r="M435" s="5" t="str">
        <f t="shared" si="15"/>
        <v>Slovenský zväz kickboxubBMarek Karlík</v>
      </c>
    </row>
    <row r="436" spans="1:13">
      <c r="A436" s="266" t="s">
        <v>146</v>
      </c>
      <c r="B436" s="268" t="s">
        <v>147</v>
      </c>
      <c r="C436" s="270" t="s">
        <v>1600</v>
      </c>
      <c r="D436" s="271">
        <v>10073</v>
      </c>
      <c r="E436" s="243">
        <v>0</v>
      </c>
      <c r="F436" s="266" t="s">
        <v>234</v>
      </c>
      <c r="G436" s="270" t="s">
        <v>11</v>
      </c>
      <c r="H436" s="270" t="s">
        <v>973</v>
      </c>
      <c r="I436" s="244" t="s">
        <v>2137</v>
      </c>
      <c r="J436" s="237" t="s">
        <v>2138</v>
      </c>
      <c r="K436" s="5"/>
      <c r="L436" s="237" t="str">
        <f t="shared" si="14"/>
        <v>31119247026 03B</v>
      </c>
      <c r="M436" s="5" t="str">
        <f t="shared" si="15"/>
        <v>Slovenský zväz kickboxubBMichal Stričík</v>
      </c>
    </row>
    <row r="437" spans="1:13">
      <c r="A437" s="266" t="s">
        <v>146</v>
      </c>
      <c r="B437" s="268" t="s">
        <v>147</v>
      </c>
      <c r="C437" s="270" t="s">
        <v>1601</v>
      </c>
      <c r="D437" s="271">
        <v>10073</v>
      </c>
      <c r="E437" s="243">
        <v>0</v>
      </c>
      <c r="F437" s="266" t="s">
        <v>234</v>
      </c>
      <c r="G437" s="270" t="s">
        <v>11</v>
      </c>
      <c r="H437" s="270" t="s">
        <v>973</v>
      </c>
      <c r="I437" s="244" t="s">
        <v>2137</v>
      </c>
      <c r="J437" s="237" t="s">
        <v>2138</v>
      </c>
      <c r="K437" s="5"/>
      <c r="L437" s="237" t="str">
        <f t="shared" si="14"/>
        <v>31119247026 03B</v>
      </c>
      <c r="M437" s="5" t="str">
        <f t="shared" si="15"/>
        <v>Slovenský zväz kickboxubBMonika Chochlíková</v>
      </c>
    </row>
    <row r="438" spans="1:13">
      <c r="A438" s="266" t="s">
        <v>146</v>
      </c>
      <c r="B438" s="268" t="s">
        <v>147</v>
      </c>
      <c r="C438" s="270" t="s">
        <v>1602</v>
      </c>
      <c r="D438" s="271">
        <v>10073</v>
      </c>
      <c r="E438" s="243">
        <v>0</v>
      </c>
      <c r="F438" s="266" t="s">
        <v>234</v>
      </c>
      <c r="G438" s="270" t="s">
        <v>11</v>
      </c>
      <c r="H438" s="270" t="s">
        <v>973</v>
      </c>
      <c r="I438" s="244" t="s">
        <v>2137</v>
      </c>
      <c r="J438" s="237" t="s">
        <v>2138</v>
      </c>
      <c r="K438" s="5"/>
      <c r="L438" s="237" t="str">
        <f t="shared" si="14"/>
        <v>31119247026 03B</v>
      </c>
      <c r="M438" s="5" t="str">
        <f t="shared" si="15"/>
        <v>Slovenský zväz kickboxubBPavol Garaj</v>
      </c>
    </row>
    <row r="439" spans="1:13">
      <c r="A439" s="266" t="s">
        <v>146</v>
      </c>
      <c r="B439" s="268" t="s">
        <v>147</v>
      </c>
      <c r="C439" s="270" t="s">
        <v>1603</v>
      </c>
      <c r="D439" s="271">
        <v>7195</v>
      </c>
      <c r="E439" s="243">
        <v>0</v>
      </c>
      <c r="F439" s="266" t="s">
        <v>234</v>
      </c>
      <c r="G439" s="270" t="s">
        <v>11</v>
      </c>
      <c r="H439" s="270" t="s">
        <v>973</v>
      </c>
      <c r="I439" s="244" t="s">
        <v>2137</v>
      </c>
      <c r="J439" s="237" t="s">
        <v>2138</v>
      </c>
      <c r="K439" s="5"/>
      <c r="L439" s="237" t="str">
        <f t="shared" si="14"/>
        <v>31119247026 03B</v>
      </c>
      <c r="M439" s="5" t="str">
        <f t="shared" si="15"/>
        <v>Slovenský zväz kickboxubBTomáš Tadlánek</v>
      </c>
    </row>
    <row r="440" spans="1:13">
      <c r="A440" s="266" t="s">
        <v>146</v>
      </c>
      <c r="B440" s="268" t="s">
        <v>147</v>
      </c>
      <c r="C440" s="270" t="s">
        <v>1604</v>
      </c>
      <c r="D440" s="271">
        <v>10073</v>
      </c>
      <c r="E440" s="243">
        <v>0</v>
      </c>
      <c r="F440" s="266" t="s">
        <v>234</v>
      </c>
      <c r="G440" s="270" t="s">
        <v>11</v>
      </c>
      <c r="H440" s="270" t="s">
        <v>973</v>
      </c>
      <c r="I440" s="244" t="s">
        <v>2137</v>
      </c>
      <c r="J440" s="237" t="s">
        <v>2138</v>
      </c>
      <c r="K440" s="5"/>
      <c r="L440" s="237" t="str">
        <f t="shared" si="14"/>
        <v>31119247026 03B</v>
      </c>
      <c r="M440" s="5" t="str">
        <f t="shared" si="15"/>
        <v>Slovenský zväz kickboxubBVeronika Cmárová</v>
      </c>
    </row>
    <row r="441" spans="1:13">
      <c r="A441" s="266" t="s">
        <v>146</v>
      </c>
      <c r="B441" s="268" t="s">
        <v>147</v>
      </c>
      <c r="C441" s="270" t="s">
        <v>1605</v>
      </c>
      <c r="D441" s="271">
        <v>14390</v>
      </c>
      <c r="E441" s="243">
        <v>0</v>
      </c>
      <c r="F441" s="266" t="s">
        <v>234</v>
      </c>
      <c r="G441" s="270" t="s">
        <v>11</v>
      </c>
      <c r="H441" s="270" t="s">
        <v>973</v>
      </c>
      <c r="I441" s="244" t="s">
        <v>2137</v>
      </c>
      <c r="J441" s="237" t="s">
        <v>2138</v>
      </c>
      <c r="K441" s="5"/>
      <c r="L441" s="237" t="str">
        <f t="shared" si="14"/>
        <v>31119247026 03B</v>
      </c>
      <c r="M441" s="5" t="str">
        <f t="shared" si="15"/>
        <v>Slovenský zväz kickboxubBVeronika Petríková</v>
      </c>
    </row>
    <row r="442" spans="1:13">
      <c r="A442" s="236" t="s">
        <v>146</v>
      </c>
      <c r="B442" s="268" t="s">
        <v>147</v>
      </c>
      <c r="C442" s="270" t="s">
        <v>1640</v>
      </c>
      <c r="D442" s="272">
        <v>45000</v>
      </c>
      <c r="E442" s="243">
        <v>0</v>
      </c>
      <c r="F442" s="236" t="s">
        <v>238</v>
      </c>
      <c r="G442" s="239" t="s">
        <v>11</v>
      </c>
      <c r="H442" s="239" t="s">
        <v>973</v>
      </c>
      <c r="I442" s="244" t="s">
        <v>2139</v>
      </c>
      <c r="J442" s="237" t="s">
        <v>2138</v>
      </c>
      <c r="K442" s="5"/>
      <c r="L442" s="237" t="str">
        <f t="shared" si="14"/>
        <v>31119247026 03B</v>
      </c>
      <c r="M442" s="5" t="str">
        <f t="shared" si="15"/>
        <v>Slovenský zväz kickboxufBWAKO Majstrovstvá Európy seniorov v kickboxe (ME-A), Bratislava, počet dní: 9</v>
      </c>
    </row>
    <row r="443" spans="1:13">
      <c r="A443" s="266" t="s">
        <v>146</v>
      </c>
      <c r="B443" s="268" t="s">
        <v>147</v>
      </c>
      <c r="C443" s="270" t="s">
        <v>1761</v>
      </c>
      <c r="D443" s="272">
        <v>150</v>
      </c>
      <c r="E443" s="274">
        <v>0</v>
      </c>
      <c r="F443" s="266" t="s">
        <v>241</v>
      </c>
      <c r="G443" s="270" t="s">
        <v>11</v>
      </c>
      <c r="H443" s="270" t="s">
        <v>973</v>
      </c>
      <c r="I443" s="244" t="s">
        <v>2140</v>
      </c>
      <c r="J443" s="237" t="s">
        <v>2138</v>
      </c>
      <c r="K443" s="5"/>
      <c r="L443" s="237" t="str">
        <f t="shared" si="14"/>
        <v>31119247026 03B</v>
      </c>
      <c r="M443" s="5" t="str">
        <f t="shared" si="15"/>
        <v>Slovenský zväz kickboxuiBšportovec Alexandra Filipová za 2. m. na MEJ</v>
      </c>
    </row>
    <row r="444" spans="1:13">
      <c r="A444" s="266" t="s">
        <v>146</v>
      </c>
      <c r="B444" s="268" t="s">
        <v>147</v>
      </c>
      <c r="C444" s="270" t="s">
        <v>1762</v>
      </c>
      <c r="D444" s="272">
        <v>1000</v>
      </c>
      <c r="E444" s="274">
        <v>0</v>
      </c>
      <c r="F444" s="266" t="s">
        <v>241</v>
      </c>
      <c r="G444" s="270" t="s">
        <v>11</v>
      </c>
      <c r="H444" s="270" t="s">
        <v>973</v>
      </c>
      <c r="I444" s="244" t="s">
        <v>2140</v>
      </c>
      <c r="J444" s="237" t="s">
        <v>2138</v>
      </c>
      <c r="K444" s="5"/>
      <c r="L444" s="237" t="str">
        <f t="shared" si="14"/>
        <v>31119247026 03B</v>
      </c>
      <c r="M444" s="5" t="str">
        <f t="shared" si="15"/>
        <v>Slovenský zväz kickboxuiBšportovec Jaroslav Paľa za 3. m. na MS</v>
      </c>
    </row>
    <row r="445" spans="1:13">
      <c r="A445" s="266" t="s">
        <v>146</v>
      </c>
      <c r="B445" s="268" t="s">
        <v>147</v>
      </c>
      <c r="C445" s="270" t="s">
        <v>1763</v>
      </c>
      <c r="D445" s="272">
        <v>100</v>
      </c>
      <c r="E445" s="274">
        <v>0</v>
      </c>
      <c r="F445" s="266" t="s">
        <v>241</v>
      </c>
      <c r="G445" s="270" t="s">
        <v>11</v>
      </c>
      <c r="H445" s="270" t="s">
        <v>973</v>
      </c>
      <c r="I445" s="244" t="s">
        <v>2140</v>
      </c>
      <c r="J445" s="237" t="s">
        <v>2138</v>
      </c>
      <c r="K445" s="5"/>
      <c r="L445" s="237" t="str">
        <f t="shared" si="14"/>
        <v>31119247026 03B</v>
      </c>
      <c r="M445" s="5" t="str">
        <f t="shared" si="15"/>
        <v>Slovenský zväz kickboxuiBšportovec Ladislav Maruscsák za 3. m. na MEJ</v>
      </c>
    </row>
    <row r="446" spans="1:13">
      <c r="A446" s="266" t="s">
        <v>146</v>
      </c>
      <c r="B446" s="268" t="s">
        <v>147</v>
      </c>
      <c r="C446" s="270" t="s">
        <v>1764</v>
      </c>
      <c r="D446" s="272">
        <v>1000</v>
      </c>
      <c r="E446" s="274">
        <v>0</v>
      </c>
      <c r="F446" s="266" t="s">
        <v>241</v>
      </c>
      <c r="G446" s="270" t="s">
        <v>11</v>
      </c>
      <c r="H446" s="270" t="s">
        <v>973</v>
      </c>
      <c r="I446" s="244" t="s">
        <v>2140</v>
      </c>
      <c r="J446" s="237" t="s">
        <v>2138</v>
      </c>
      <c r="K446" s="5"/>
      <c r="L446" s="237" t="str">
        <f t="shared" si="14"/>
        <v>31119247026 03B</v>
      </c>
      <c r="M446" s="5" t="str">
        <f t="shared" si="15"/>
        <v>Slovenský zväz kickboxuiBšportovec Lucia Cmárová za 3. m. na MS</v>
      </c>
    </row>
    <row r="447" spans="1:13">
      <c r="A447" s="266" t="s">
        <v>146</v>
      </c>
      <c r="B447" s="268" t="s">
        <v>147</v>
      </c>
      <c r="C447" s="270" t="s">
        <v>1765</v>
      </c>
      <c r="D447" s="272">
        <v>150</v>
      </c>
      <c r="E447" s="274">
        <v>0</v>
      </c>
      <c r="F447" s="266" t="s">
        <v>241</v>
      </c>
      <c r="G447" s="270" t="s">
        <v>11</v>
      </c>
      <c r="H447" s="270" t="s">
        <v>973</v>
      </c>
      <c r="I447" s="244" t="s">
        <v>2140</v>
      </c>
      <c r="J447" s="237" t="s">
        <v>2138</v>
      </c>
      <c r="K447" s="5"/>
      <c r="L447" s="237" t="str">
        <f t="shared" si="14"/>
        <v>31119247026 03B</v>
      </c>
      <c r="M447" s="5" t="str">
        <f t="shared" si="15"/>
        <v>Slovenský zväz kickboxuiBšportovec Lucia Fecková za 2. m. na MEJ</v>
      </c>
    </row>
    <row r="448" spans="1:13">
      <c r="A448" s="266" t="s">
        <v>146</v>
      </c>
      <c r="B448" s="268" t="s">
        <v>147</v>
      </c>
      <c r="C448" s="270" t="s">
        <v>1766</v>
      </c>
      <c r="D448" s="272">
        <v>2000</v>
      </c>
      <c r="E448" s="274">
        <v>0</v>
      </c>
      <c r="F448" s="266" t="s">
        <v>241</v>
      </c>
      <c r="G448" s="270" t="s">
        <v>11</v>
      </c>
      <c r="H448" s="270" t="s">
        <v>973</v>
      </c>
      <c r="I448" s="244" t="s">
        <v>2140</v>
      </c>
      <c r="J448" s="237" t="s">
        <v>2138</v>
      </c>
      <c r="K448" s="5"/>
      <c r="L448" s="237" t="str">
        <f t="shared" si="14"/>
        <v>31119247026 03B</v>
      </c>
      <c r="M448" s="5" t="str">
        <f t="shared" si="15"/>
        <v>Slovenský zväz kickboxuiBšportovec Marek Karlík za 1. m. na MS</v>
      </c>
    </row>
    <row r="449" spans="1:13">
      <c r="A449" s="266" t="s">
        <v>146</v>
      </c>
      <c r="B449" s="268" t="s">
        <v>147</v>
      </c>
      <c r="C449" s="270" t="s">
        <v>1767</v>
      </c>
      <c r="D449" s="272">
        <v>1500</v>
      </c>
      <c r="E449" s="274">
        <v>0</v>
      </c>
      <c r="F449" s="266" t="s">
        <v>241</v>
      </c>
      <c r="G449" s="270" t="s">
        <v>11</v>
      </c>
      <c r="H449" s="270" t="s">
        <v>973</v>
      </c>
      <c r="I449" s="244" t="s">
        <v>2140</v>
      </c>
      <c r="J449" s="237" t="s">
        <v>2138</v>
      </c>
      <c r="K449" s="5"/>
      <c r="L449" s="237" t="str">
        <f t="shared" si="14"/>
        <v>31119247026 03B</v>
      </c>
      <c r="M449" s="5" t="str">
        <f t="shared" si="15"/>
        <v>Slovenský zväz kickboxuiBšportovec Michal Stričík za 2. m. na MS</v>
      </c>
    </row>
    <row r="450" spans="1:13">
      <c r="A450" s="266" t="s">
        <v>146</v>
      </c>
      <c r="B450" s="268" t="s">
        <v>147</v>
      </c>
      <c r="C450" s="270" t="s">
        <v>1768</v>
      </c>
      <c r="D450" s="272">
        <v>1500</v>
      </c>
      <c r="E450" s="274">
        <v>0</v>
      </c>
      <c r="F450" s="266" t="s">
        <v>241</v>
      </c>
      <c r="G450" s="270" t="s">
        <v>11</v>
      </c>
      <c r="H450" s="270" t="s">
        <v>973</v>
      </c>
      <c r="I450" s="244" t="s">
        <v>2140</v>
      </c>
      <c r="J450" s="237" t="s">
        <v>2138</v>
      </c>
      <c r="K450" s="5"/>
      <c r="L450" s="237" t="str">
        <f t="shared" si="14"/>
        <v>31119247026 03B</v>
      </c>
      <c r="M450" s="5" t="str">
        <f t="shared" si="15"/>
        <v>Slovenský zväz kickboxuiBšportovec Monika Chochlíková za 2. m. na SHNŠ</v>
      </c>
    </row>
    <row r="451" spans="1:13">
      <c r="A451" s="266" t="s">
        <v>146</v>
      </c>
      <c r="B451" s="268" t="s">
        <v>147</v>
      </c>
      <c r="C451" s="270" t="s">
        <v>1769</v>
      </c>
      <c r="D451" s="272">
        <v>150</v>
      </c>
      <c r="E451" s="274">
        <v>0</v>
      </c>
      <c r="F451" s="266" t="s">
        <v>241</v>
      </c>
      <c r="G451" s="270" t="s">
        <v>11</v>
      </c>
      <c r="H451" s="270" t="s">
        <v>973</v>
      </c>
      <c r="I451" s="244" t="s">
        <v>2140</v>
      </c>
      <c r="J451" s="237" t="s">
        <v>2138</v>
      </c>
      <c r="K451" s="5"/>
      <c r="L451" s="237" t="str">
        <f t="shared" si="14"/>
        <v>31119247026 03B</v>
      </c>
      <c r="M451" s="5" t="str">
        <f t="shared" si="15"/>
        <v>Slovenský zväz kickboxuiBšportovec Ondrej Franek za 2. m. na MEJ</v>
      </c>
    </row>
    <row r="452" spans="1:13">
      <c r="A452" s="266" t="s">
        <v>146</v>
      </c>
      <c r="B452" s="268" t="s">
        <v>147</v>
      </c>
      <c r="C452" s="270" t="s">
        <v>1770</v>
      </c>
      <c r="D452" s="272">
        <v>1500</v>
      </c>
      <c r="E452" s="274">
        <v>0</v>
      </c>
      <c r="F452" s="266" t="s">
        <v>241</v>
      </c>
      <c r="G452" s="270" t="s">
        <v>11</v>
      </c>
      <c r="H452" s="270" t="s">
        <v>973</v>
      </c>
      <c r="I452" s="244" t="s">
        <v>2140</v>
      </c>
      <c r="J452" s="237" t="s">
        <v>2138</v>
      </c>
      <c r="K452" s="5"/>
      <c r="L452" s="237" t="str">
        <f t="shared" si="14"/>
        <v>31119247026 03B</v>
      </c>
      <c r="M452" s="5" t="str">
        <f t="shared" si="15"/>
        <v>Slovenský zväz kickboxuiBšportovec Pavol Garaj za 2. m. na MS</v>
      </c>
    </row>
    <row r="453" spans="1:13">
      <c r="A453" s="266" t="s">
        <v>146</v>
      </c>
      <c r="B453" s="268" t="s">
        <v>147</v>
      </c>
      <c r="C453" s="270" t="s">
        <v>1771</v>
      </c>
      <c r="D453" s="272">
        <v>1000</v>
      </c>
      <c r="E453" s="274">
        <v>0</v>
      </c>
      <c r="F453" s="266" t="s">
        <v>241</v>
      </c>
      <c r="G453" s="270" t="s">
        <v>11</v>
      </c>
      <c r="H453" s="270" t="s">
        <v>973</v>
      </c>
      <c r="I453" s="244" t="s">
        <v>2140</v>
      </c>
      <c r="J453" s="237" t="s">
        <v>2138</v>
      </c>
      <c r="K453" s="5"/>
      <c r="L453" s="237" t="str">
        <f t="shared" si="14"/>
        <v>31119247026 03B</v>
      </c>
      <c r="M453" s="5" t="str">
        <f t="shared" si="15"/>
        <v>Slovenský zväz kickboxuiBšportovec Tomáš Tadlánek za 3. m. na MS</v>
      </c>
    </row>
    <row r="454" spans="1:13">
      <c r="A454" s="266" t="s">
        <v>146</v>
      </c>
      <c r="B454" s="268" t="s">
        <v>147</v>
      </c>
      <c r="C454" s="270" t="s">
        <v>1772</v>
      </c>
      <c r="D454" s="272">
        <v>1500</v>
      </c>
      <c r="E454" s="274">
        <v>0</v>
      </c>
      <c r="F454" s="266" t="s">
        <v>241</v>
      </c>
      <c r="G454" s="270" t="s">
        <v>11</v>
      </c>
      <c r="H454" s="270" t="s">
        <v>973</v>
      </c>
      <c r="I454" s="244" t="s">
        <v>2140</v>
      </c>
      <c r="J454" s="237" t="s">
        <v>2138</v>
      </c>
      <c r="K454" s="5"/>
      <c r="L454" s="237" t="str">
        <f t="shared" si="14"/>
        <v>31119247026 03B</v>
      </c>
      <c r="M454" s="5" t="str">
        <f t="shared" si="15"/>
        <v>Slovenský zväz kickboxuiBšportovec Veronika Cmárová za 3. m. na SHNŠ</v>
      </c>
    </row>
    <row r="455" spans="1:13">
      <c r="A455" s="266" t="s">
        <v>146</v>
      </c>
      <c r="B455" s="268" t="s">
        <v>147</v>
      </c>
      <c r="C455" s="270" t="s">
        <v>1773</v>
      </c>
      <c r="D455" s="272">
        <v>100</v>
      </c>
      <c r="E455" s="274">
        <v>0</v>
      </c>
      <c r="F455" s="266" t="s">
        <v>241</v>
      </c>
      <c r="G455" s="270" t="s">
        <v>11</v>
      </c>
      <c r="H455" s="270" t="s">
        <v>973</v>
      </c>
      <c r="I455" s="244" t="s">
        <v>2140</v>
      </c>
      <c r="J455" s="237" t="s">
        <v>2138</v>
      </c>
      <c r="K455" s="5"/>
      <c r="L455" s="237" t="str">
        <f t="shared" si="14"/>
        <v>31119247026 03B</v>
      </c>
      <c r="M455" s="5" t="str">
        <f t="shared" si="15"/>
        <v>Slovenský zväz kickboxuiBšportovec Viktor Adamčo za 3. m. na MEJ</v>
      </c>
    </row>
    <row r="456" spans="1:13" ht="12" customHeight="1">
      <c r="A456" s="266" t="s">
        <v>146</v>
      </c>
      <c r="B456" s="268" t="s">
        <v>147</v>
      </c>
      <c r="C456" s="270" t="s">
        <v>1774</v>
      </c>
      <c r="D456" s="272">
        <v>330</v>
      </c>
      <c r="E456" s="274">
        <v>0</v>
      </c>
      <c r="F456" s="266" t="s">
        <v>241</v>
      </c>
      <c r="G456" s="270" t="s">
        <v>11</v>
      </c>
      <c r="H456" s="270" t="s">
        <v>973</v>
      </c>
      <c r="I456" s="244" t="s">
        <v>2140</v>
      </c>
      <c r="J456" s="237" t="s">
        <v>2138</v>
      </c>
      <c r="K456" s="5"/>
      <c r="L456" s="237" t="str">
        <f t="shared" si="14"/>
        <v>31119247026 03B</v>
      </c>
      <c r="M456" s="5" t="str">
        <f t="shared" si="15"/>
        <v>Slovenský zväz kickboxuiBtréner Peter Onuščák: 1 x 2. m. MEJ - Alexandra Filipová</v>
      </c>
    </row>
    <row r="457" spans="1:13">
      <c r="A457" s="236" t="s">
        <v>149</v>
      </c>
      <c r="B457" s="268" t="s">
        <v>150</v>
      </c>
      <c r="C457" s="239" t="s">
        <v>1191</v>
      </c>
      <c r="D457" s="242">
        <v>6773480</v>
      </c>
      <c r="E457" s="243">
        <v>0</v>
      </c>
      <c r="F457" s="236" t="s">
        <v>233</v>
      </c>
      <c r="G457" s="239" t="s">
        <v>6</v>
      </c>
      <c r="H457" s="239" t="s">
        <v>973</v>
      </c>
      <c r="I457" s="244" t="s">
        <v>2141</v>
      </c>
      <c r="J457" s="237" t="s">
        <v>2142</v>
      </c>
      <c r="K457" s="5" t="s">
        <v>37</v>
      </c>
      <c r="L457" s="237" t="str">
        <f t="shared" si="14"/>
        <v>30845386026 02B</v>
      </c>
      <c r="M457" s="5" t="str">
        <f t="shared" si="15"/>
        <v>Slovenský zväz ľadového hokejaaBľadový hokej - bežné transfery</v>
      </c>
    </row>
    <row r="458" spans="1:13">
      <c r="A458" s="236" t="s">
        <v>149</v>
      </c>
      <c r="B458" s="268" t="s">
        <v>150</v>
      </c>
      <c r="C458" s="239" t="s">
        <v>2294</v>
      </c>
      <c r="D458" s="242">
        <v>500000</v>
      </c>
      <c r="E458" s="243">
        <v>0</v>
      </c>
      <c r="F458" s="236" t="s">
        <v>233</v>
      </c>
      <c r="G458" s="239" t="s">
        <v>6</v>
      </c>
      <c r="H458" s="239" t="s">
        <v>974</v>
      </c>
      <c r="I458" s="236" t="s">
        <v>2141</v>
      </c>
      <c r="J458" s="237" t="s">
        <v>2142</v>
      </c>
      <c r="K458" s="5"/>
      <c r="L458" s="237"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6" t="s">
        <v>149</v>
      </c>
      <c r="B459" s="268" t="s">
        <v>150</v>
      </c>
      <c r="C459" s="270" t="s">
        <v>1775</v>
      </c>
      <c r="D459" s="272">
        <v>500</v>
      </c>
      <c r="E459" s="274">
        <v>0</v>
      </c>
      <c r="F459" s="266" t="s">
        <v>241</v>
      </c>
      <c r="G459" s="270" t="s">
        <v>11</v>
      </c>
      <c r="H459" s="270" t="s">
        <v>973</v>
      </c>
      <c r="I459" s="244" t="s">
        <v>2143</v>
      </c>
      <c r="J459" s="237" t="s">
        <v>2144</v>
      </c>
      <c r="K459" s="5"/>
      <c r="L459" s="237" t="str">
        <f t="shared" si="14"/>
        <v>30845386026 03B</v>
      </c>
      <c r="M459" s="5" t="str">
        <f t="shared" si="15"/>
        <v>Slovenský zväz ľadového hokejaiBtréner František Mrukvia st.: celoživotná práca s mládežou a životné jubileum - 70 r.</v>
      </c>
    </row>
    <row r="460" spans="1:13">
      <c r="A460" s="266" t="s">
        <v>149</v>
      </c>
      <c r="B460" s="268" t="s">
        <v>150</v>
      </c>
      <c r="C460" s="270" t="s">
        <v>1776</v>
      </c>
      <c r="D460" s="272">
        <v>330</v>
      </c>
      <c r="E460" s="274">
        <v>0</v>
      </c>
      <c r="F460" s="266" t="s">
        <v>241</v>
      </c>
      <c r="G460" s="270" t="s">
        <v>11</v>
      </c>
      <c r="H460" s="270" t="s">
        <v>973</v>
      </c>
      <c r="I460" s="244" t="s">
        <v>2143</v>
      </c>
      <c r="J460" s="237" t="s">
        <v>2144</v>
      </c>
      <c r="K460" s="5"/>
      <c r="L460" s="237" t="str">
        <f t="shared" si="14"/>
        <v>30845386026 03B</v>
      </c>
      <c r="M460" s="5" t="str">
        <f t="shared" si="15"/>
        <v>Slovenský zväz ľadového hokejaiBtréner Norbert Javorčík: 1 x 6. m. MSJ - družstvo do 18 rokov</v>
      </c>
    </row>
    <row r="461" spans="1:13">
      <c r="A461" s="266" t="s">
        <v>149</v>
      </c>
      <c r="B461" s="268" t="s">
        <v>150</v>
      </c>
      <c r="C461" s="270" t="s">
        <v>1777</v>
      </c>
      <c r="D461" s="272">
        <v>330</v>
      </c>
      <c r="E461" s="274">
        <v>0</v>
      </c>
      <c r="F461" s="266" t="s">
        <v>241</v>
      </c>
      <c r="G461" s="270" t="s">
        <v>11</v>
      </c>
      <c r="H461" s="270" t="s">
        <v>973</v>
      </c>
      <c r="I461" s="244" t="s">
        <v>2143</v>
      </c>
      <c r="J461" s="237" t="s">
        <v>2144</v>
      </c>
      <c r="K461" s="5"/>
      <c r="L461" s="237" t="str">
        <f t="shared" si="14"/>
        <v>30845386026 03B</v>
      </c>
      <c r="M461" s="5" t="str">
        <f t="shared" si="15"/>
        <v>Slovenský zväz ľadového hokejaiBtréner Vladimír Turan: 1 x 6. m. MSJ - družstvo do 18 rokov</v>
      </c>
    </row>
    <row r="462" spans="1:13">
      <c r="A462" s="266" t="s">
        <v>149</v>
      </c>
      <c r="B462" s="268" t="s">
        <v>150</v>
      </c>
      <c r="C462" s="270" t="s">
        <v>2273</v>
      </c>
      <c r="D462" s="272">
        <v>2500000</v>
      </c>
      <c r="E462" s="274">
        <v>0</v>
      </c>
      <c r="F462" s="266" t="s">
        <v>246</v>
      </c>
      <c r="G462" s="270" t="s">
        <v>11</v>
      </c>
      <c r="H462" s="270" t="s">
        <v>973</v>
      </c>
      <c r="I462" s="244" t="s">
        <v>2272</v>
      </c>
      <c r="J462" s="237" t="s">
        <v>2144</v>
      </c>
      <c r="K462" s="5"/>
      <c r="L462" s="237" t="str">
        <f>A462&amp;G462&amp;H462</f>
        <v>30845386026 03B</v>
      </c>
      <c r="M462" s="5" t="str">
        <f>B462&amp;F462&amp;H462&amp;C462</f>
        <v>Slovenský zväz ľadového hokejanBMajstrovstvá sveta v ľadovom hokeji 2019</v>
      </c>
    </row>
    <row r="463" spans="1:13">
      <c r="A463" s="266" t="s">
        <v>149</v>
      </c>
      <c r="B463" s="268" t="s">
        <v>150</v>
      </c>
      <c r="C463" s="270" t="s">
        <v>2274</v>
      </c>
      <c r="D463" s="272">
        <v>1000000</v>
      </c>
      <c r="E463" s="274">
        <v>0</v>
      </c>
      <c r="F463" s="266" t="s">
        <v>247</v>
      </c>
      <c r="G463" s="270" t="s">
        <v>10</v>
      </c>
      <c r="H463" s="270" t="s">
        <v>974</v>
      </c>
      <c r="I463" s="244" t="s">
        <v>2272</v>
      </c>
      <c r="J463" s="237" t="s">
        <v>2278</v>
      </c>
      <c r="K463" s="5"/>
      <c r="L463" s="237" t="str">
        <f>A463&amp;G463&amp;H463</f>
        <v>30845386026 04K</v>
      </c>
      <c r="M463" s="5" t="str">
        <f>B463&amp;F463&amp;H463&amp;C463</f>
        <v>Slovenský zväz ľadového hokejaoKMajstrovstvá sveta v ľadovom hokeji 2019 - rekonštrukcia</v>
      </c>
    </row>
    <row r="464" spans="1:13">
      <c r="A464" s="266" t="s">
        <v>1435</v>
      </c>
      <c r="B464" s="268" t="s">
        <v>1436</v>
      </c>
      <c r="C464" s="270" t="s">
        <v>1247</v>
      </c>
      <c r="D464" s="272">
        <v>94847</v>
      </c>
      <c r="E464" s="274">
        <v>0</v>
      </c>
      <c r="F464" s="266" t="s">
        <v>237</v>
      </c>
      <c r="G464" s="239" t="s">
        <v>11</v>
      </c>
      <c r="H464" s="270" t="s">
        <v>973</v>
      </c>
      <c r="I464" s="244" t="s">
        <v>2145</v>
      </c>
      <c r="J464" s="237" t="s">
        <v>2146</v>
      </c>
      <c r="K464" s="5"/>
      <c r="L464" s="237"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6" t="s">
        <v>1435</v>
      </c>
      <c r="B465" s="268" t="s">
        <v>1436</v>
      </c>
      <c r="C465" s="270" t="s">
        <v>1827</v>
      </c>
      <c r="D465" s="272">
        <v>50000</v>
      </c>
      <c r="E465" s="243">
        <v>0.13</v>
      </c>
      <c r="F465" s="266" t="s">
        <v>242</v>
      </c>
      <c r="G465" s="239" t="s">
        <v>13</v>
      </c>
      <c r="H465" s="239" t="s">
        <v>973</v>
      </c>
      <c r="I465" s="244" t="s">
        <v>2147</v>
      </c>
      <c r="J465" s="237" t="s">
        <v>2148</v>
      </c>
      <c r="K465" s="5"/>
      <c r="L465" s="237" t="str">
        <f t="shared" si="16"/>
        <v>30865930026 05B</v>
      </c>
      <c r="M465" s="5" t="str">
        <f t="shared" si="17"/>
        <v>Slovenský zväz malého futbalujBDetská liga v malom futbale, SF: 13%</v>
      </c>
    </row>
    <row r="466" spans="1:13">
      <c r="A466" s="236" t="s">
        <v>151</v>
      </c>
      <c r="B466" s="268" t="s">
        <v>152</v>
      </c>
      <c r="C466" s="239" t="s">
        <v>1192</v>
      </c>
      <c r="D466" s="242">
        <v>133540</v>
      </c>
      <c r="E466" s="243">
        <v>0</v>
      </c>
      <c r="F466" s="236" t="s">
        <v>233</v>
      </c>
      <c r="G466" s="239" t="s">
        <v>6</v>
      </c>
      <c r="H466" s="239" t="s">
        <v>973</v>
      </c>
      <c r="I466" s="244" t="s">
        <v>2149</v>
      </c>
      <c r="J466" s="237" t="s">
        <v>2150</v>
      </c>
      <c r="K466" s="5" t="s">
        <v>153</v>
      </c>
      <c r="L466" s="237" t="str">
        <f t="shared" si="16"/>
        <v>30788714026 02B</v>
      </c>
      <c r="M466" s="5" t="str">
        <f t="shared" si="17"/>
        <v>Slovenský zväz moderného päťbojaaBmoderný päťboj - bežné transfery</v>
      </c>
    </row>
    <row r="467" spans="1:13">
      <c r="A467" s="236" t="s">
        <v>154</v>
      </c>
      <c r="B467" s="268" t="s">
        <v>155</v>
      </c>
      <c r="C467" s="239" t="s">
        <v>1193</v>
      </c>
      <c r="D467" s="242">
        <v>65107</v>
      </c>
      <c r="E467" s="243">
        <v>0</v>
      </c>
      <c r="F467" s="236" t="s">
        <v>233</v>
      </c>
      <c r="G467" s="239" t="s">
        <v>6</v>
      </c>
      <c r="H467" s="239" t="s">
        <v>973</v>
      </c>
      <c r="I467" s="244" t="s">
        <v>2151</v>
      </c>
      <c r="J467" s="237" t="s">
        <v>2152</v>
      </c>
      <c r="K467" s="5" t="s">
        <v>33</v>
      </c>
      <c r="L467" s="237" t="str">
        <f t="shared" si="16"/>
        <v>30806518026 02B</v>
      </c>
      <c r="M467" s="5" t="str">
        <f t="shared" si="17"/>
        <v>Slovenský zväz orientačných športovaBorientačné športy - bežné transfery</v>
      </c>
    </row>
    <row r="468" spans="1:13">
      <c r="A468" s="266" t="s">
        <v>154</v>
      </c>
      <c r="B468" s="268" t="s">
        <v>155</v>
      </c>
      <c r="C468" s="270" t="s">
        <v>1606</v>
      </c>
      <c r="D468" s="271">
        <v>28781</v>
      </c>
      <c r="E468" s="243">
        <v>0</v>
      </c>
      <c r="F468" s="266" t="s">
        <v>234</v>
      </c>
      <c r="G468" s="270" t="s">
        <v>11</v>
      </c>
      <c r="H468" s="270" t="s">
        <v>973</v>
      </c>
      <c r="I468" s="244" t="s">
        <v>2153</v>
      </c>
      <c r="J468" s="237" t="s">
        <v>2154</v>
      </c>
      <c r="K468" s="5"/>
      <c r="L468" s="237" t="str">
        <f t="shared" si="16"/>
        <v>30806518026 03B</v>
      </c>
      <c r="M468" s="5" t="str">
        <f t="shared" si="17"/>
        <v>Slovenský zväz orientačných športovbBMarián Mikluš, Dušan Furucz, Ján Furucz</v>
      </c>
    </row>
    <row r="469" spans="1:13">
      <c r="A469" s="266" t="s">
        <v>154</v>
      </c>
      <c r="B469" s="268" t="s">
        <v>155</v>
      </c>
      <c r="C469" s="270" t="s">
        <v>1778</v>
      </c>
      <c r="D469" s="272">
        <v>1000</v>
      </c>
      <c r="E469" s="274">
        <v>0</v>
      </c>
      <c r="F469" s="266" t="s">
        <v>241</v>
      </c>
      <c r="G469" s="270" t="s">
        <v>11</v>
      </c>
      <c r="H469" s="270" t="s">
        <v>973</v>
      </c>
      <c r="I469" s="244" t="s">
        <v>2155</v>
      </c>
      <c r="J469" s="237" t="s">
        <v>2154</v>
      </c>
      <c r="K469" s="5"/>
      <c r="L469" s="237" t="str">
        <f t="shared" si="16"/>
        <v>30806518026 03B</v>
      </c>
      <c r="M469" s="5" t="str">
        <f t="shared" si="17"/>
        <v>Slovenský zväz orientačných športoviBšportovec Ján Furucz za 3. m. na MS</v>
      </c>
    </row>
    <row r="470" spans="1:13">
      <c r="A470" s="266" t="s">
        <v>154</v>
      </c>
      <c r="B470" s="268" t="s">
        <v>155</v>
      </c>
      <c r="C470" s="270" t="s">
        <v>1779</v>
      </c>
      <c r="D470" s="272">
        <v>500</v>
      </c>
      <c r="E470" s="274">
        <v>0</v>
      </c>
      <c r="F470" s="266" t="s">
        <v>241</v>
      </c>
      <c r="G470" s="270" t="s">
        <v>11</v>
      </c>
      <c r="H470" s="270" t="s">
        <v>973</v>
      </c>
      <c r="I470" s="244" t="s">
        <v>2155</v>
      </c>
      <c r="J470" s="237" t="s">
        <v>2154</v>
      </c>
      <c r="K470" s="5"/>
      <c r="L470" s="237" t="str">
        <f t="shared" si="16"/>
        <v>30806518026 03B</v>
      </c>
      <c r="M470" s="5" t="str">
        <f t="shared" si="17"/>
        <v>Slovenský zväz orientačných športoviBtrénerka Darina Polónyiová : celoživotná práca s mládežou a životné jubileum - 70 r.</v>
      </c>
    </row>
    <row r="471" spans="1:13">
      <c r="A471" s="236" t="s">
        <v>156</v>
      </c>
      <c r="B471" s="268" t="s">
        <v>157</v>
      </c>
      <c r="C471" s="239" t="s">
        <v>1194</v>
      </c>
      <c r="D471" s="242">
        <v>166852</v>
      </c>
      <c r="E471" s="243">
        <v>0</v>
      </c>
      <c r="F471" s="236" t="s">
        <v>233</v>
      </c>
      <c r="G471" s="239" t="s">
        <v>6</v>
      </c>
      <c r="H471" s="239" t="s">
        <v>973</v>
      </c>
      <c r="I471" s="244" t="s">
        <v>2156</v>
      </c>
      <c r="J471" s="237" t="s">
        <v>2157</v>
      </c>
      <c r="K471" s="5" t="s">
        <v>158</v>
      </c>
      <c r="L471" s="237" t="str">
        <f t="shared" si="16"/>
        <v>31751075026 02B</v>
      </c>
      <c r="M471" s="5" t="str">
        <f t="shared" si="17"/>
        <v>Slovenský zväz pozemného hokejaaBpozemný hokej - bežné transfery</v>
      </c>
    </row>
    <row r="472" spans="1:13">
      <c r="A472" s="236" t="s">
        <v>156</v>
      </c>
      <c r="B472" s="268" t="s">
        <v>157</v>
      </c>
      <c r="C472" s="239" t="s">
        <v>1221</v>
      </c>
      <c r="D472" s="242">
        <v>17000</v>
      </c>
      <c r="E472" s="243">
        <v>0</v>
      </c>
      <c r="F472" s="236" t="s">
        <v>233</v>
      </c>
      <c r="G472" s="239" t="s">
        <v>6</v>
      </c>
      <c r="H472" s="239" t="s">
        <v>974</v>
      </c>
      <c r="I472" s="244" t="s">
        <v>2156</v>
      </c>
      <c r="J472" s="237" t="s">
        <v>2157</v>
      </c>
      <c r="K472" s="5" t="s">
        <v>158</v>
      </c>
      <c r="L472" s="237" t="str">
        <f t="shared" si="16"/>
        <v>31751075026 02K</v>
      </c>
      <c r="M472" s="5" t="str">
        <f t="shared" si="17"/>
        <v>Slovenský zväz pozemného hokejaaKpozemný hokej - kapitálové transfery (stroj na údržbu umelého trávnika, mantinely pre halový hokej)</v>
      </c>
    </row>
    <row r="473" spans="1:13">
      <c r="A473" s="236" t="s">
        <v>930</v>
      </c>
      <c r="B473" s="268" t="s">
        <v>939</v>
      </c>
      <c r="C473" s="239" t="s">
        <v>1195</v>
      </c>
      <c r="D473" s="242">
        <v>20850</v>
      </c>
      <c r="E473" s="243">
        <v>0</v>
      </c>
      <c r="F473" s="236" t="s">
        <v>233</v>
      </c>
      <c r="G473" s="239" t="s">
        <v>6</v>
      </c>
      <c r="H473" s="239" t="s">
        <v>973</v>
      </c>
      <c r="I473" s="244" t="s">
        <v>2158</v>
      </c>
      <c r="J473" s="237" t="s">
        <v>2159</v>
      </c>
      <c r="K473" s="5" t="s">
        <v>159</v>
      </c>
      <c r="L473" s="237" t="str">
        <f t="shared" si="16"/>
        <v>37818058026 02B</v>
      </c>
      <c r="M473" s="5" t="str">
        <f t="shared" si="17"/>
        <v>Slovenský zväz psích záprahovaBpsie záprahy - bežné transfery</v>
      </c>
    </row>
    <row r="474" spans="1:13">
      <c r="A474" s="266" t="s">
        <v>930</v>
      </c>
      <c r="B474" s="268" t="s">
        <v>939</v>
      </c>
      <c r="C474" s="270" t="s">
        <v>1607</v>
      </c>
      <c r="D474" s="271">
        <v>14390</v>
      </c>
      <c r="E474" s="243">
        <v>0</v>
      </c>
      <c r="F474" s="266" t="s">
        <v>234</v>
      </c>
      <c r="G474" s="270" t="s">
        <v>11</v>
      </c>
      <c r="H474" s="270" t="s">
        <v>973</v>
      </c>
      <c r="I474" s="244" t="s">
        <v>2160</v>
      </c>
      <c r="J474" s="237" t="s">
        <v>2161</v>
      </c>
      <c r="K474" s="5"/>
      <c r="L474" s="237" t="str">
        <f t="shared" si="16"/>
        <v>37818058026 03B</v>
      </c>
      <c r="M474" s="5" t="str">
        <f t="shared" si="17"/>
        <v>Slovenský zväz psích záprahovbBCarla Reistteterová</v>
      </c>
    </row>
    <row r="475" spans="1:13">
      <c r="A475" s="266" t="s">
        <v>930</v>
      </c>
      <c r="B475" s="268" t="s">
        <v>939</v>
      </c>
      <c r="C475" s="270" t="s">
        <v>1122</v>
      </c>
      <c r="D475" s="271">
        <v>7195</v>
      </c>
      <c r="E475" s="243">
        <v>0</v>
      </c>
      <c r="F475" s="266" t="s">
        <v>234</v>
      </c>
      <c r="G475" s="270" t="s">
        <v>11</v>
      </c>
      <c r="H475" s="270" t="s">
        <v>973</v>
      </c>
      <c r="I475" s="244" t="s">
        <v>2160</v>
      </c>
      <c r="J475" s="237" t="s">
        <v>2161</v>
      </c>
      <c r="K475" s="5"/>
      <c r="L475" s="237" t="str">
        <f t="shared" si="16"/>
        <v>37818058026 03B</v>
      </c>
      <c r="M475" s="5" t="str">
        <f t="shared" si="17"/>
        <v>Slovenský zväz psích záprahovbBIgor Pribula</v>
      </c>
    </row>
    <row r="476" spans="1:13">
      <c r="A476" s="266" t="s">
        <v>930</v>
      </c>
      <c r="B476" s="268" t="s">
        <v>939</v>
      </c>
      <c r="C476" s="270" t="s">
        <v>1608</v>
      </c>
      <c r="D476" s="271">
        <v>14390</v>
      </c>
      <c r="E476" s="243">
        <v>0</v>
      </c>
      <c r="F476" s="266" t="s">
        <v>234</v>
      </c>
      <c r="G476" s="270" t="s">
        <v>11</v>
      </c>
      <c r="H476" s="270" t="s">
        <v>973</v>
      </c>
      <c r="I476" s="244" t="s">
        <v>2160</v>
      </c>
      <c r="J476" s="237" t="s">
        <v>2161</v>
      </c>
      <c r="K476" s="5"/>
      <c r="L476" s="237" t="str">
        <f t="shared" si="16"/>
        <v>37818058026 03B</v>
      </c>
      <c r="M476" s="5" t="str">
        <f t="shared" si="17"/>
        <v>Slovenský zväz psích záprahovbBJán Neger</v>
      </c>
    </row>
    <row r="477" spans="1:13">
      <c r="A477" s="266" t="s">
        <v>930</v>
      </c>
      <c r="B477" s="268" t="s">
        <v>939</v>
      </c>
      <c r="C477" s="270" t="s">
        <v>1609</v>
      </c>
      <c r="D477" s="271">
        <v>10073</v>
      </c>
      <c r="E477" s="243">
        <v>0</v>
      </c>
      <c r="F477" s="266" t="s">
        <v>234</v>
      </c>
      <c r="G477" s="270" t="s">
        <v>11</v>
      </c>
      <c r="H477" s="270" t="s">
        <v>973</v>
      </c>
      <c r="I477" s="244" t="s">
        <v>2160</v>
      </c>
      <c r="J477" s="237" t="s">
        <v>2161</v>
      </c>
      <c r="K477" s="5"/>
      <c r="L477" s="237" t="str">
        <f t="shared" si="16"/>
        <v>37818058026 03B</v>
      </c>
      <c r="M477" s="5" t="str">
        <f t="shared" si="17"/>
        <v>Slovenský zväz psích záprahovbBLenka Bičkošová</v>
      </c>
    </row>
    <row r="478" spans="1:13">
      <c r="A478" s="266" t="s">
        <v>930</v>
      </c>
      <c r="B478" s="268" t="s">
        <v>939</v>
      </c>
      <c r="C478" s="270" t="s">
        <v>1610</v>
      </c>
      <c r="D478" s="271">
        <v>10073</v>
      </c>
      <c r="E478" s="243">
        <v>0</v>
      </c>
      <c r="F478" s="266" t="s">
        <v>234</v>
      </c>
      <c r="G478" s="270" t="s">
        <v>11</v>
      </c>
      <c r="H478" s="270" t="s">
        <v>973</v>
      </c>
      <c r="I478" s="244" t="s">
        <v>2160</v>
      </c>
      <c r="J478" s="237" t="s">
        <v>2161</v>
      </c>
      <c r="K478" s="5"/>
      <c r="L478" s="237" t="str">
        <f t="shared" si="16"/>
        <v>37818058026 03B</v>
      </c>
      <c r="M478" s="5" t="str">
        <f t="shared" si="17"/>
        <v>Slovenský zväz psích záprahovbBPatrik Lúčanský</v>
      </c>
    </row>
    <row r="479" spans="1:13">
      <c r="A479" s="266" t="s">
        <v>930</v>
      </c>
      <c r="B479" s="268" t="s">
        <v>939</v>
      </c>
      <c r="C479" s="270" t="s">
        <v>1780</v>
      </c>
      <c r="D479" s="272">
        <v>2000</v>
      </c>
      <c r="E479" s="274">
        <v>0</v>
      </c>
      <c r="F479" s="266" t="s">
        <v>241</v>
      </c>
      <c r="G479" s="270" t="s">
        <v>11</v>
      </c>
      <c r="H479" s="270" t="s">
        <v>973</v>
      </c>
      <c r="I479" s="244" t="s">
        <v>2162</v>
      </c>
      <c r="J479" s="237" t="s">
        <v>2161</v>
      </c>
      <c r="K479" s="5"/>
      <c r="L479" s="237" t="str">
        <f t="shared" si="16"/>
        <v>37818058026 03B</v>
      </c>
      <c r="M479" s="5" t="str">
        <f t="shared" si="17"/>
        <v>Slovenský zväz psích záprahoviBšportovec Carla Reistetterová za 1. m. na MS</v>
      </c>
    </row>
    <row r="480" spans="1:13">
      <c r="A480" s="266" t="s">
        <v>930</v>
      </c>
      <c r="B480" s="268" t="s">
        <v>939</v>
      </c>
      <c r="C480" s="270" t="s">
        <v>1781</v>
      </c>
      <c r="D480" s="272">
        <v>1000</v>
      </c>
      <c r="E480" s="274">
        <v>0</v>
      </c>
      <c r="F480" s="266" t="s">
        <v>241</v>
      </c>
      <c r="G480" s="270" t="s">
        <v>11</v>
      </c>
      <c r="H480" s="270" t="s">
        <v>973</v>
      </c>
      <c r="I480" s="244" t="s">
        <v>2162</v>
      </c>
      <c r="J480" s="237" t="s">
        <v>2161</v>
      </c>
      <c r="K480" s="5"/>
      <c r="L480" s="237" t="str">
        <f t="shared" si="16"/>
        <v>37818058026 03B</v>
      </c>
      <c r="M480" s="5" t="str">
        <f t="shared" si="17"/>
        <v>Slovenský zväz psích záprahoviBšportovec Igor Pribula za 3. m. na MS</v>
      </c>
    </row>
    <row r="481" spans="1:13">
      <c r="A481" s="266" t="s">
        <v>930</v>
      </c>
      <c r="B481" s="268" t="s">
        <v>939</v>
      </c>
      <c r="C481" s="270" t="s">
        <v>1782</v>
      </c>
      <c r="D481" s="272">
        <v>1500</v>
      </c>
      <c r="E481" s="274">
        <v>0</v>
      </c>
      <c r="F481" s="266" t="s">
        <v>241</v>
      </c>
      <c r="G481" s="270" t="s">
        <v>11</v>
      </c>
      <c r="H481" s="270" t="s">
        <v>973</v>
      </c>
      <c r="I481" s="244" t="s">
        <v>2162</v>
      </c>
      <c r="J481" s="237" t="s">
        <v>2161</v>
      </c>
      <c r="K481" s="5"/>
      <c r="L481" s="237" t="str">
        <f t="shared" si="16"/>
        <v>37818058026 03B</v>
      </c>
      <c r="M481" s="5" t="str">
        <f t="shared" si="17"/>
        <v>Slovenský zväz psích záprahoviBšportovec Igor Štefan za 2. m. na MS</v>
      </c>
    </row>
    <row r="482" spans="1:13">
      <c r="A482" s="266" t="s">
        <v>930</v>
      </c>
      <c r="B482" s="268" t="s">
        <v>939</v>
      </c>
      <c r="C482" s="270" t="s">
        <v>1783</v>
      </c>
      <c r="D482" s="272">
        <v>2000</v>
      </c>
      <c r="E482" s="274">
        <v>0</v>
      </c>
      <c r="F482" s="266" t="s">
        <v>241</v>
      </c>
      <c r="G482" s="270" t="s">
        <v>11</v>
      </c>
      <c r="H482" s="270" t="s">
        <v>973</v>
      </c>
      <c r="I482" s="244" t="s">
        <v>2162</v>
      </c>
      <c r="J482" s="237" t="s">
        <v>2161</v>
      </c>
      <c r="K482" s="5"/>
      <c r="L482" s="237" t="str">
        <f t="shared" si="16"/>
        <v>37818058026 03B</v>
      </c>
      <c r="M482" s="5" t="str">
        <f t="shared" si="17"/>
        <v>Slovenský zväz psích záprahoviBšportovec Ján Neger za 1. m. na MS</v>
      </c>
    </row>
    <row r="483" spans="1:13">
      <c r="A483" s="266" t="s">
        <v>930</v>
      </c>
      <c r="B483" s="268" t="s">
        <v>939</v>
      </c>
      <c r="C483" s="270" t="s">
        <v>1784</v>
      </c>
      <c r="D483" s="272">
        <v>750</v>
      </c>
      <c r="E483" s="274">
        <v>0</v>
      </c>
      <c r="F483" s="266" t="s">
        <v>241</v>
      </c>
      <c r="G483" s="270" t="s">
        <v>11</v>
      </c>
      <c r="H483" s="270" t="s">
        <v>973</v>
      </c>
      <c r="I483" s="244" t="s">
        <v>2162</v>
      </c>
      <c r="J483" s="237" t="s">
        <v>2161</v>
      </c>
      <c r="K483" s="5"/>
      <c r="L483" s="237" t="str">
        <f t="shared" si="16"/>
        <v>37818058026 03B</v>
      </c>
      <c r="M483" s="5" t="str">
        <f t="shared" si="17"/>
        <v>Slovenský zväz psích záprahoviBšportovec Lenka Bičkošová za 2. m. na ME</v>
      </c>
    </row>
    <row r="484" spans="1:13">
      <c r="A484" s="266" t="s">
        <v>930</v>
      </c>
      <c r="B484" s="268" t="s">
        <v>939</v>
      </c>
      <c r="C484" s="270" t="s">
        <v>1785</v>
      </c>
      <c r="D484" s="272">
        <v>500</v>
      </c>
      <c r="E484" s="274">
        <v>0</v>
      </c>
      <c r="F484" s="266" t="s">
        <v>241</v>
      </c>
      <c r="G484" s="270" t="s">
        <v>11</v>
      </c>
      <c r="H484" s="270" t="s">
        <v>973</v>
      </c>
      <c r="I484" s="244" t="s">
        <v>2162</v>
      </c>
      <c r="J484" s="237" t="s">
        <v>2161</v>
      </c>
      <c r="K484" s="5"/>
      <c r="L484" s="237" t="str">
        <f t="shared" si="16"/>
        <v>37818058026 03B</v>
      </c>
      <c r="M484" s="5" t="str">
        <f t="shared" si="17"/>
        <v>Slovenský zväz psích záprahoviBšportovec Marcel Dučák za 3. m. na ME</v>
      </c>
    </row>
    <row r="485" spans="1:13">
      <c r="A485" s="266" t="s">
        <v>930</v>
      </c>
      <c r="B485" s="268" t="s">
        <v>939</v>
      </c>
      <c r="C485" s="270" t="s">
        <v>1786</v>
      </c>
      <c r="D485" s="272">
        <v>1500</v>
      </c>
      <c r="E485" s="274">
        <v>0</v>
      </c>
      <c r="F485" s="266" t="s">
        <v>241</v>
      </c>
      <c r="G485" s="270" t="s">
        <v>11</v>
      </c>
      <c r="H485" s="270" t="s">
        <v>973</v>
      </c>
      <c r="I485" s="244" t="s">
        <v>2162</v>
      </c>
      <c r="J485" s="237" t="s">
        <v>2161</v>
      </c>
      <c r="K485" s="5"/>
      <c r="L485" s="237" t="str">
        <f t="shared" si="16"/>
        <v>37818058026 03B</v>
      </c>
      <c r="M485" s="5" t="str">
        <f t="shared" si="17"/>
        <v>Slovenský zväz psích záprahoviBšportovec Patrik Lučanský za 2. m. na MS</v>
      </c>
    </row>
    <row r="486" spans="1:13">
      <c r="A486" s="266" t="s">
        <v>930</v>
      </c>
      <c r="B486" s="268" t="s">
        <v>939</v>
      </c>
      <c r="C486" s="270" t="s">
        <v>1787</v>
      </c>
      <c r="D486" s="272">
        <v>1000</v>
      </c>
      <c r="E486" s="274">
        <v>0</v>
      </c>
      <c r="F486" s="266" t="s">
        <v>241</v>
      </c>
      <c r="G486" s="270" t="s">
        <v>11</v>
      </c>
      <c r="H486" s="270" t="s">
        <v>973</v>
      </c>
      <c r="I486" s="244" t="s">
        <v>2162</v>
      </c>
      <c r="J486" s="237" t="s">
        <v>2161</v>
      </c>
      <c r="K486" s="5"/>
      <c r="L486" s="237" t="str">
        <f t="shared" si="16"/>
        <v>37818058026 03B</v>
      </c>
      <c r="M486" s="5" t="str">
        <f t="shared" si="17"/>
        <v>Slovenský zväz psích záprahoviBšportovec Roman Reistetter za 1. m. na ME</v>
      </c>
    </row>
    <row r="487" spans="1:13">
      <c r="A487" s="266" t="s">
        <v>930</v>
      </c>
      <c r="B487" s="268" t="s">
        <v>939</v>
      </c>
      <c r="C487" s="270" t="s">
        <v>1788</v>
      </c>
      <c r="D487" s="272">
        <v>250</v>
      </c>
      <c r="E487" s="274">
        <v>0</v>
      </c>
      <c r="F487" s="266" t="s">
        <v>241</v>
      </c>
      <c r="G487" s="270" t="s">
        <v>11</v>
      </c>
      <c r="H487" s="270" t="s">
        <v>973</v>
      </c>
      <c r="I487" s="244" t="s">
        <v>2162</v>
      </c>
      <c r="J487" s="237" t="s">
        <v>2161</v>
      </c>
      <c r="K487" s="5"/>
      <c r="L487" s="237" t="str">
        <f t="shared" si="16"/>
        <v>37818058026 03B</v>
      </c>
      <c r="M487" s="5" t="str">
        <f t="shared" si="17"/>
        <v>Slovenský zväz psích záprahoviBšportovec Samuel Horbaľ za 2. m. na MSJ</v>
      </c>
    </row>
    <row r="488" spans="1:13">
      <c r="A488" s="266" t="s">
        <v>930</v>
      </c>
      <c r="B488" s="268" t="s">
        <v>939</v>
      </c>
      <c r="C488" s="270" t="s">
        <v>1789</v>
      </c>
      <c r="D488" s="272">
        <v>1000</v>
      </c>
      <c r="E488" s="274">
        <v>0</v>
      </c>
      <c r="F488" s="266" t="s">
        <v>241</v>
      </c>
      <c r="G488" s="270" t="s">
        <v>11</v>
      </c>
      <c r="H488" s="270" t="s">
        <v>973</v>
      </c>
      <c r="I488" s="244" t="s">
        <v>2162</v>
      </c>
      <c r="J488" s="237" t="s">
        <v>2161</v>
      </c>
      <c r="K488" s="5"/>
      <c r="L488" s="237" t="str">
        <f t="shared" si="16"/>
        <v>37818058026 03B</v>
      </c>
      <c r="M488" s="5" t="str">
        <f t="shared" si="17"/>
        <v>Slovenský zväz psích záprahoviBšportovec Tamara Ivančová za 1. m. na ME</v>
      </c>
    </row>
    <row r="489" spans="1:13">
      <c r="A489" s="266" t="s">
        <v>1442</v>
      </c>
      <c r="B489" s="268" t="s">
        <v>1443</v>
      </c>
      <c r="C489" s="270" t="s">
        <v>1247</v>
      </c>
      <c r="D489" s="272">
        <v>40934</v>
      </c>
      <c r="E489" s="274">
        <v>0</v>
      </c>
      <c r="F489" s="266" t="s">
        <v>237</v>
      </c>
      <c r="G489" s="239" t="s">
        <v>11</v>
      </c>
      <c r="H489" s="270" t="s">
        <v>973</v>
      </c>
      <c r="I489" s="244" t="s">
        <v>2163</v>
      </c>
      <c r="J489" s="237" t="s">
        <v>2164</v>
      </c>
      <c r="K489" s="5"/>
      <c r="L489" s="237" t="str">
        <f t="shared" si="16"/>
        <v>00896896026 03B</v>
      </c>
      <c r="M489" s="5" t="str">
        <f t="shared" si="17"/>
        <v>Slovenský zväz rádioamatéroveBrozvoj športov, ktoré nie sú uznanými podľa zákona č. 440/2015 Z. z.</v>
      </c>
    </row>
    <row r="490" spans="1:13">
      <c r="A490" s="236" t="s">
        <v>160</v>
      </c>
      <c r="B490" s="268" t="s">
        <v>161</v>
      </c>
      <c r="C490" s="239" t="s">
        <v>1196</v>
      </c>
      <c r="D490" s="242">
        <v>39084</v>
      </c>
      <c r="E490" s="243">
        <v>0</v>
      </c>
      <c r="F490" s="236" t="s">
        <v>233</v>
      </c>
      <c r="G490" s="239" t="s">
        <v>6</v>
      </c>
      <c r="H490" s="239" t="s">
        <v>973</v>
      </c>
      <c r="I490" s="244" t="s">
        <v>2165</v>
      </c>
      <c r="J490" s="237" t="s">
        <v>2166</v>
      </c>
      <c r="K490" s="5" t="s">
        <v>162</v>
      </c>
      <c r="L490" s="237" t="str">
        <f t="shared" si="16"/>
        <v>31871526026 02B</v>
      </c>
      <c r="M490" s="5" t="str">
        <f t="shared" si="17"/>
        <v>Slovenský zväz rybolovnej technikyaBrybolovná technika - bežné transfery</v>
      </c>
    </row>
    <row r="491" spans="1:13">
      <c r="A491" s="266" t="s">
        <v>160</v>
      </c>
      <c r="B491" s="268" t="s">
        <v>161</v>
      </c>
      <c r="C491" s="270" t="s">
        <v>1611</v>
      </c>
      <c r="D491" s="271">
        <v>14390</v>
      </c>
      <c r="E491" s="243">
        <v>0</v>
      </c>
      <c r="F491" s="266" t="s">
        <v>234</v>
      </c>
      <c r="G491" s="270" t="s">
        <v>11</v>
      </c>
      <c r="H491" s="270" t="s">
        <v>973</v>
      </c>
      <c r="I491" s="244" t="s">
        <v>2167</v>
      </c>
      <c r="J491" s="237" t="s">
        <v>2168</v>
      </c>
      <c r="K491" s="5"/>
      <c r="L491" s="237" t="str">
        <f t="shared" si="16"/>
        <v>31871526026 03B</v>
      </c>
      <c r="M491" s="5" t="str">
        <f t="shared" si="17"/>
        <v>Slovenský zväz rybolovnej technikybBJán Meszáros</v>
      </c>
    </row>
    <row r="492" spans="1:13">
      <c r="A492" s="266" t="s">
        <v>160</v>
      </c>
      <c r="B492" s="268" t="s">
        <v>161</v>
      </c>
      <c r="C492" s="270" t="s">
        <v>1612</v>
      </c>
      <c r="D492" s="271">
        <v>14390</v>
      </c>
      <c r="E492" s="243">
        <v>0</v>
      </c>
      <c r="F492" s="266" t="s">
        <v>234</v>
      </c>
      <c r="G492" s="270" t="s">
        <v>11</v>
      </c>
      <c r="H492" s="270" t="s">
        <v>973</v>
      </c>
      <c r="I492" s="244" t="s">
        <v>2167</v>
      </c>
      <c r="J492" s="237" t="s">
        <v>2168</v>
      </c>
      <c r="K492" s="5"/>
      <c r="L492" s="237" t="str">
        <f t="shared" si="16"/>
        <v>31871526026 03B</v>
      </c>
      <c r="M492" s="5" t="str">
        <f t="shared" si="17"/>
        <v>Slovenský zväz rybolovnej technikybBKarol Michalík</v>
      </c>
    </row>
    <row r="493" spans="1:13">
      <c r="A493" s="266" t="s">
        <v>160</v>
      </c>
      <c r="B493" s="268" t="s">
        <v>161</v>
      </c>
      <c r="C493" s="270" t="s">
        <v>1613</v>
      </c>
      <c r="D493" s="271">
        <v>7195</v>
      </c>
      <c r="E493" s="243">
        <v>0</v>
      </c>
      <c r="F493" s="266" t="s">
        <v>234</v>
      </c>
      <c r="G493" s="270" t="s">
        <v>11</v>
      </c>
      <c r="H493" s="270" t="s">
        <v>973</v>
      </c>
      <c r="I493" s="244" t="s">
        <v>2167</v>
      </c>
      <c r="J493" s="237" t="s">
        <v>2168</v>
      </c>
      <c r="K493" s="5"/>
      <c r="L493" s="237" t="str">
        <f t="shared" si="16"/>
        <v>31871526026 03B</v>
      </c>
      <c r="M493" s="5" t="str">
        <f t="shared" si="17"/>
        <v>Slovenský zväz rybolovnej technikybBKarol Mikula</v>
      </c>
    </row>
    <row r="494" spans="1:13">
      <c r="A494" s="266" t="s">
        <v>160</v>
      </c>
      <c r="B494" s="268" t="s">
        <v>161</v>
      </c>
      <c r="C494" s="270" t="s">
        <v>1614</v>
      </c>
      <c r="D494" s="271">
        <v>10073</v>
      </c>
      <c r="E494" s="243">
        <v>0</v>
      </c>
      <c r="F494" s="266" t="s">
        <v>234</v>
      </c>
      <c r="G494" s="270" t="s">
        <v>11</v>
      </c>
      <c r="H494" s="270" t="s">
        <v>973</v>
      </c>
      <c r="I494" s="244" t="s">
        <v>2167</v>
      </c>
      <c r="J494" s="237" t="s">
        <v>2168</v>
      </c>
      <c r="K494" s="5"/>
      <c r="L494" s="237" t="str">
        <f t="shared" si="16"/>
        <v>31871526026 03B</v>
      </c>
      <c r="M494" s="5" t="str">
        <f t="shared" si="17"/>
        <v>Slovenský zväz rybolovnej technikybBMichaela Némethová</v>
      </c>
    </row>
    <row r="495" spans="1:13">
      <c r="A495" s="266" t="s">
        <v>160</v>
      </c>
      <c r="B495" s="268" t="s">
        <v>161</v>
      </c>
      <c r="C495" s="270" t="s">
        <v>1615</v>
      </c>
      <c r="D495" s="271">
        <v>10073</v>
      </c>
      <c r="E495" s="243">
        <v>0</v>
      </c>
      <c r="F495" s="266" t="s">
        <v>234</v>
      </c>
      <c r="G495" s="270" t="s">
        <v>11</v>
      </c>
      <c r="H495" s="270" t="s">
        <v>973</v>
      </c>
      <c r="I495" s="244" t="s">
        <v>2167</v>
      </c>
      <c r="J495" s="237" t="s">
        <v>2168</v>
      </c>
      <c r="K495" s="5"/>
      <c r="L495" s="237" t="str">
        <f t="shared" si="16"/>
        <v>31871526026 03B</v>
      </c>
      <c r="M495" s="5" t="str">
        <f t="shared" si="17"/>
        <v>Slovenský zväz rybolovnej technikybBPavol Konkoľ</v>
      </c>
    </row>
    <row r="496" spans="1:13">
      <c r="A496" s="266" t="s">
        <v>160</v>
      </c>
      <c r="B496" s="268" t="s">
        <v>161</v>
      </c>
      <c r="C496" s="270" t="s">
        <v>1616</v>
      </c>
      <c r="D496" s="271">
        <v>4497</v>
      </c>
      <c r="E496" s="243">
        <v>0</v>
      </c>
      <c r="F496" s="266" t="s">
        <v>234</v>
      </c>
      <c r="G496" s="270" t="s">
        <v>11</v>
      </c>
      <c r="H496" s="270" t="s">
        <v>973</v>
      </c>
      <c r="I496" s="244" t="s">
        <v>2167</v>
      </c>
      <c r="J496" s="237" t="s">
        <v>2168</v>
      </c>
      <c r="K496" s="5"/>
      <c r="L496" s="237" t="str">
        <f t="shared" si="16"/>
        <v>31871526026 03B</v>
      </c>
      <c r="M496" s="5" t="str">
        <f t="shared" si="17"/>
        <v>Slovenský zväz rybolovnej technikybBRastislav Náhlik</v>
      </c>
    </row>
    <row r="497" spans="1:13">
      <c r="A497" s="266" t="s">
        <v>160</v>
      </c>
      <c r="B497" s="268" t="s">
        <v>161</v>
      </c>
      <c r="C497" s="270" t="s">
        <v>1790</v>
      </c>
      <c r="D497" s="272">
        <v>1250</v>
      </c>
      <c r="E497" s="274">
        <v>0</v>
      </c>
      <c r="F497" s="266" t="s">
        <v>241</v>
      </c>
      <c r="G497" s="270" t="s">
        <v>11</v>
      </c>
      <c r="H497" s="270" t="s">
        <v>973</v>
      </c>
      <c r="I497" s="244" t="s">
        <v>2169</v>
      </c>
      <c r="J497" s="237" t="s">
        <v>2168</v>
      </c>
      <c r="K497" s="5"/>
      <c r="L497" s="237" t="str">
        <f t="shared" si="16"/>
        <v>31871526026 03B</v>
      </c>
      <c r="M497" s="5" t="str">
        <f t="shared" si="17"/>
        <v>Slovenský zväz rybolovnej technikyiBšportovci Rastislav Náhlik, Pavol Konkoľ za 3. m. na MS</v>
      </c>
    </row>
    <row r="498" spans="1:13">
      <c r="A498" s="266" t="s">
        <v>160</v>
      </c>
      <c r="B498" s="268" t="s">
        <v>161</v>
      </c>
      <c r="C498" s="270" t="s">
        <v>1791</v>
      </c>
      <c r="D498" s="272">
        <v>2000</v>
      </c>
      <c r="E498" s="274">
        <v>0</v>
      </c>
      <c r="F498" s="266" t="s">
        <v>241</v>
      </c>
      <c r="G498" s="270" t="s">
        <v>11</v>
      </c>
      <c r="H498" s="270" t="s">
        <v>973</v>
      </c>
      <c r="I498" s="244" t="s">
        <v>2169</v>
      </c>
      <c r="J498" s="237" t="s">
        <v>2168</v>
      </c>
      <c r="K498" s="5"/>
      <c r="L498" s="237" t="str">
        <f t="shared" si="16"/>
        <v>31871526026 03B</v>
      </c>
      <c r="M498" s="5" t="str">
        <f t="shared" si="17"/>
        <v>Slovenský zväz rybolovnej technikyiBšportovec Jan Mészáros za 1. m. na MS</v>
      </c>
    </row>
    <row r="499" spans="1:13">
      <c r="A499" s="266" t="s">
        <v>160</v>
      </c>
      <c r="B499" s="268" t="s">
        <v>161</v>
      </c>
      <c r="C499" s="270" t="s">
        <v>1792</v>
      </c>
      <c r="D499" s="272">
        <v>1500</v>
      </c>
      <c r="E499" s="274">
        <v>0</v>
      </c>
      <c r="F499" s="266" t="s">
        <v>241</v>
      </c>
      <c r="G499" s="270" t="s">
        <v>11</v>
      </c>
      <c r="H499" s="270" t="s">
        <v>973</v>
      </c>
      <c r="I499" s="244" t="s">
        <v>2169</v>
      </c>
      <c r="J499" s="237" t="s">
        <v>2168</v>
      </c>
      <c r="K499" s="5"/>
      <c r="L499" s="237" t="str">
        <f t="shared" si="16"/>
        <v>31871526026 03B</v>
      </c>
      <c r="M499" s="5" t="str">
        <f t="shared" si="17"/>
        <v>Slovenský zväz rybolovnej technikyiBšportovec Karol Michalik za 2. m. na MS</v>
      </c>
    </row>
    <row r="500" spans="1:13">
      <c r="A500" s="236" t="s">
        <v>163</v>
      </c>
      <c r="B500" s="268" t="s">
        <v>164</v>
      </c>
      <c r="C500" s="239" t="s">
        <v>1197</v>
      </c>
      <c r="D500" s="242">
        <v>143866</v>
      </c>
      <c r="E500" s="243">
        <v>0</v>
      </c>
      <c r="F500" s="236" t="s">
        <v>233</v>
      </c>
      <c r="G500" s="239" t="s">
        <v>6</v>
      </c>
      <c r="H500" s="239" t="s">
        <v>973</v>
      </c>
      <c r="I500" s="244" t="s">
        <v>2170</v>
      </c>
      <c r="J500" s="237" t="s">
        <v>2171</v>
      </c>
      <c r="K500" s="5" t="s">
        <v>214</v>
      </c>
      <c r="L500" s="237" t="str">
        <f t="shared" si="16"/>
        <v>31989373026 02B</v>
      </c>
      <c r="M500" s="5" t="str">
        <f t="shared" si="17"/>
        <v>Slovenský zväz sánkarovaBsánkovanie - bežné transfery</v>
      </c>
    </row>
    <row r="501" spans="1:13">
      <c r="A501" s="236" t="s">
        <v>163</v>
      </c>
      <c r="B501" s="268" t="s">
        <v>164</v>
      </c>
      <c r="C501" s="239" t="s">
        <v>1222</v>
      </c>
      <c r="D501" s="242">
        <v>15000</v>
      </c>
      <c r="E501" s="243">
        <v>0</v>
      </c>
      <c r="F501" s="236" t="s">
        <v>233</v>
      </c>
      <c r="G501" s="239" t="s">
        <v>6</v>
      </c>
      <c r="H501" s="239" t="s">
        <v>974</v>
      </c>
      <c r="I501" s="244" t="s">
        <v>2170</v>
      </c>
      <c r="J501" s="237" t="s">
        <v>2171</v>
      </c>
      <c r="K501" s="5" t="s">
        <v>214</v>
      </c>
      <c r="L501" s="237" t="str">
        <f t="shared" si="16"/>
        <v>31989373026 02K</v>
      </c>
      <c r="M501" s="5" t="str">
        <f t="shared" si="17"/>
        <v>Slovenský zväz sánkarovaKsánkovanie - kapitálové transfery (sklznice na sane, ohnutiny na sane, pretekárske sane)</v>
      </c>
    </row>
    <row r="502" spans="1:13">
      <c r="A502" s="266" t="s">
        <v>163</v>
      </c>
      <c r="B502" s="268" t="s">
        <v>164</v>
      </c>
      <c r="C502" s="270" t="s">
        <v>1617</v>
      </c>
      <c r="D502" s="271">
        <v>21586</v>
      </c>
      <c r="E502" s="243">
        <v>0</v>
      </c>
      <c r="F502" s="266" t="s">
        <v>234</v>
      </c>
      <c r="G502" s="270" t="s">
        <v>11</v>
      </c>
      <c r="H502" s="270" t="s">
        <v>973</v>
      </c>
      <c r="I502" s="244" t="s">
        <v>2172</v>
      </c>
      <c r="J502" s="237" t="s">
        <v>2173</v>
      </c>
      <c r="K502" s="5"/>
      <c r="L502" s="237" t="str">
        <f t="shared" si="16"/>
        <v>31989373026 03B</v>
      </c>
      <c r="M502" s="5" t="str">
        <f t="shared" si="17"/>
        <v>Slovenský zväz sánkarovbBMatej Zmij, Tomáš Vaverčák</v>
      </c>
    </row>
    <row r="503" spans="1:13">
      <c r="A503" s="266" t="s">
        <v>1450</v>
      </c>
      <c r="B503" s="268" t="s">
        <v>1451</v>
      </c>
      <c r="C503" s="270" t="s">
        <v>1247</v>
      </c>
      <c r="D503" s="272">
        <v>19827</v>
      </c>
      <c r="E503" s="274">
        <v>0</v>
      </c>
      <c r="F503" s="266" t="s">
        <v>237</v>
      </c>
      <c r="G503" s="239" t="s">
        <v>11</v>
      </c>
      <c r="H503" s="270" t="s">
        <v>973</v>
      </c>
      <c r="I503" s="244" t="s">
        <v>2174</v>
      </c>
      <c r="J503" s="237" t="s">
        <v>2175</v>
      </c>
      <c r="K503" s="5"/>
      <c r="L503" s="237" t="str">
        <f t="shared" si="16"/>
        <v>37938941026 03B</v>
      </c>
      <c r="M503" s="5" t="str">
        <f t="shared" si="17"/>
        <v>Slovenský zväz Taekwon-Do ITFeBrozvoj športov, ktoré nie sú uznanými podľa zákona č. 440/2015 Z. z.</v>
      </c>
    </row>
    <row r="504" spans="1:13">
      <c r="A504" s="236" t="s">
        <v>165</v>
      </c>
      <c r="B504" s="268" t="s">
        <v>166</v>
      </c>
      <c r="C504" s="239" t="s">
        <v>1198</v>
      </c>
      <c r="D504" s="242">
        <v>325484</v>
      </c>
      <c r="E504" s="243">
        <v>0</v>
      </c>
      <c r="F504" s="236" t="s">
        <v>233</v>
      </c>
      <c r="G504" s="239" t="s">
        <v>6</v>
      </c>
      <c r="H504" s="239" t="s">
        <v>973</v>
      </c>
      <c r="I504" s="244" t="s">
        <v>2176</v>
      </c>
      <c r="J504" s="237" t="s">
        <v>2177</v>
      </c>
      <c r="K504" s="5" t="s">
        <v>121</v>
      </c>
      <c r="L504" s="237" t="str">
        <f t="shared" si="16"/>
        <v>00684767026 02B</v>
      </c>
      <c r="M504" s="5" t="str">
        <f t="shared" si="17"/>
        <v>Slovenský zväz tanečného športuaBtanečný šport - bežné transfery</v>
      </c>
    </row>
    <row r="505" spans="1:13">
      <c r="A505" s="266" t="s">
        <v>165</v>
      </c>
      <c r="B505" s="268" t="s">
        <v>166</v>
      </c>
      <c r="C505" s="270" t="s">
        <v>1793</v>
      </c>
      <c r="D505" s="272">
        <v>3000</v>
      </c>
      <c r="E505" s="274">
        <v>0</v>
      </c>
      <c r="F505" s="266" t="s">
        <v>241</v>
      </c>
      <c r="G505" s="270" t="s">
        <v>11</v>
      </c>
      <c r="H505" s="270" t="s">
        <v>973</v>
      </c>
      <c r="I505" s="244" t="s">
        <v>2179</v>
      </c>
      <c r="J505" s="237" t="s">
        <v>2178</v>
      </c>
      <c r="K505" s="5"/>
      <c r="L505" s="237" t="str">
        <f t="shared" si="16"/>
        <v>00684767026 03B</v>
      </c>
      <c r="M505" s="5" t="str">
        <f t="shared" si="17"/>
        <v>Slovenský zväz tanečného športuiBšportovci David Schavel, Iryna Copp za 1. m. na MS</v>
      </c>
    </row>
    <row r="506" spans="1:13">
      <c r="A506" s="266" t="s">
        <v>165</v>
      </c>
      <c r="B506" s="268" t="s">
        <v>166</v>
      </c>
      <c r="C506" s="270" t="s">
        <v>1794</v>
      </c>
      <c r="D506" s="272">
        <v>18000</v>
      </c>
      <c r="E506" s="274">
        <v>0</v>
      </c>
      <c r="F506" s="266" t="s">
        <v>241</v>
      </c>
      <c r="G506" s="270" t="s">
        <v>11</v>
      </c>
      <c r="H506" s="270" t="s">
        <v>973</v>
      </c>
      <c r="I506" s="244" t="s">
        <v>2179</v>
      </c>
      <c r="J506" s="237" t="s">
        <v>2178</v>
      </c>
      <c r="K506" s="5"/>
      <c r="L506" s="237" t="str">
        <f t="shared" si="16"/>
        <v>00684767026 03B</v>
      </c>
      <c r="M506" s="5" t="str">
        <f t="shared" si="17"/>
        <v>Slovenský zväz tanečného športuiBšportovci družstva Show dance (23 osôb) za 2. m. na MS</v>
      </c>
    </row>
    <row r="507" spans="1:13">
      <c r="A507" s="266" t="s">
        <v>165</v>
      </c>
      <c r="B507" s="268" t="s">
        <v>166</v>
      </c>
      <c r="C507" s="270" t="s">
        <v>1795</v>
      </c>
      <c r="D507" s="272">
        <v>10000</v>
      </c>
      <c r="E507" s="274">
        <v>0</v>
      </c>
      <c r="F507" s="266" t="s">
        <v>241</v>
      </c>
      <c r="G507" s="270" t="s">
        <v>11</v>
      </c>
      <c r="H507" s="270" t="s">
        <v>973</v>
      </c>
      <c r="I507" s="244" t="s">
        <v>2179</v>
      </c>
      <c r="J507" s="237" t="s">
        <v>2178</v>
      </c>
      <c r="K507" s="5"/>
      <c r="L507" s="237" t="str">
        <f t="shared" si="16"/>
        <v>00684767026 03B</v>
      </c>
      <c r="M507" s="5" t="str">
        <f t="shared" si="17"/>
        <v>Slovenský zväz tanečného športuiBšportovci dužstva Disco -(19 osôob) za 3. m. na MS</v>
      </c>
    </row>
    <row r="508" spans="1:13">
      <c r="A508" s="266" t="s">
        <v>165</v>
      </c>
      <c r="B508" s="268" t="s">
        <v>166</v>
      </c>
      <c r="C508" s="270" t="s">
        <v>1796</v>
      </c>
      <c r="D508" s="272">
        <v>500</v>
      </c>
      <c r="E508" s="274">
        <v>0</v>
      </c>
      <c r="F508" s="266" t="s">
        <v>241</v>
      </c>
      <c r="G508" s="270" t="s">
        <v>11</v>
      </c>
      <c r="H508" s="270" t="s">
        <v>973</v>
      </c>
      <c r="I508" s="244" t="s">
        <v>2179</v>
      </c>
      <c r="J508" s="237" t="s">
        <v>2178</v>
      </c>
      <c r="K508" s="5"/>
      <c r="L508" s="237" t="str">
        <f t="shared" si="16"/>
        <v>00684767026 03B</v>
      </c>
      <c r="M508" s="5" t="str">
        <f t="shared" si="17"/>
        <v>Slovenský zväz tanečného športuiBtréner Július Schwarcz: celoživotná práca s mládežou a životné jubileum - 60 r.</v>
      </c>
    </row>
    <row r="509" spans="1:13">
      <c r="A509" s="236" t="s">
        <v>167</v>
      </c>
      <c r="B509" s="268" t="s">
        <v>168</v>
      </c>
      <c r="C509" s="270" t="s">
        <v>1641</v>
      </c>
      <c r="D509" s="272">
        <v>30000</v>
      </c>
      <c r="E509" s="243">
        <v>0</v>
      </c>
      <c r="F509" s="236" t="s">
        <v>238</v>
      </c>
      <c r="G509" s="239" t="s">
        <v>11</v>
      </c>
      <c r="H509" s="239" t="s">
        <v>973</v>
      </c>
      <c r="I509" s="244" t="s">
        <v>2180</v>
      </c>
      <c r="J509" s="237" t="s">
        <v>2181</v>
      </c>
      <c r="K509" s="5"/>
      <c r="L509" s="237" t="str">
        <f t="shared" si="16"/>
        <v>22665234026 03B</v>
      </c>
      <c r="M509" s="5" t="str">
        <f t="shared" si="17"/>
        <v>Slovenský zväz telesne postihnutých športovcovfBSlovakia Open v stolnom tenise (TŠP), Bratislava, počet dní: 6</v>
      </c>
    </row>
    <row r="510" spans="1:13">
      <c r="A510" s="236" t="s">
        <v>167</v>
      </c>
      <c r="B510" s="268" t="s">
        <v>168</v>
      </c>
      <c r="C510" s="270" t="s">
        <v>1642</v>
      </c>
      <c r="D510" s="272">
        <v>11050</v>
      </c>
      <c r="E510" s="243">
        <v>0</v>
      </c>
      <c r="F510" s="236" t="s">
        <v>238</v>
      </c>
      <c r="G510" s="239" t="s">
        <v>11</v>
      </c>
      <c r="H510" s="239" t="s">
        <v>973</v>
      </c>
      <c r="I510" s="244" t="s">
        <v>2180</v>
      </c>
      <c r="J510" s="237" t="s">
        <v>2181</v>
      </c>
      <c r="K510" s="5"/>
      <c r="L510" s="237" t="str">
        <f t="shared" si="16"/>
        <v>22665234026 03B</v>
      </c>
      <c r="M510" s="5" t="str">
        <f t="shared" si="17"/>
        <v>Slovenský zväz telesne postihnutých športovcovfBSlovakia Open v tenise na vozíku (TŠP), Trnava, počet dní: 5</v>
      </c>
    </row>
    <row r="511" spans="1:13">
      <c r="A511" s="236" t="s">
        <v>167</v>
      </c>
      <c r="B511" s="268" t="s">
        <v>168</v>
      </c>
      <c r="C511" s="279" t="s">
        <v>2250</v>
      </c>
      <c r="D511" s="280">
        <v>43171</v>
      </c>
      <c r="E511" s="243">
        <v>0</v>
      </c>
      <c r="F511" s="236" t="s">
        <v>234</v>
      </c>
      <c r="G511" s="239" t="s">
        <v>2224</v>
      </c>
      <c r="H511" s="239" t="s">
        <v>973</v>
      </c>
      <c r="I511" s="244" t="s">
        <v>2269</v>
      </c>
      <c r="J511" s="237" t="s">
        <v>2181</v>
      </c>
      <c r="K511" s="5"/>
      <c r="L511" s="237" t="str">
        <f t="shared" ref="L511:L530" si="18">A511&amp;G511&amp;H511</f>
        <v>2266523426 03B</v>
      </c>
      <c r="M511" s="5" t="str">
        <f t="shared" ref="M511:M530" si="19">B511&amp;F511&amp;H511&amp;C511</f>
        <v>Slovenský zväz telesne postihnutých športovcovbBAlena Kánová</v>
      </c>
    </row>
    <row r="512" spans="1:13">
      <c r="A512" s="236" t="s">
        <v>167</v>
      </c>
      <c r="B512" s="268" t="s">
        <v>168</v>
      </c>
      <c r="C512" s="279" t="s">
        <v>2251</v>
      </c>
      <c r="D512" s="280">
        <v>43171</v>
      </c>
      <c r="E512" s="243">
        <v>0</v>
      </c>
      <c r="F512" s="236" t="s">
        <v>234</v>
      </c>
      <c r="G512" s="239" t="s">
        <v>2224</v>
      </c>
      <c r="H512" s="239" t="s">
        <v>973</v>
      </c>
      <c r="I512" s="244" t="s">
        <v>2269</v>
      </c>
      <c r="J512" s="237" t="s">
        <v>2181</v>
      </c>
      <c r="K512" s="5"/>
      <c r="L512" s="237" t="str">
        <f t="shared" si="18"/>
        <v>2266523426 03B</v>
      </c>
      <c r="M512" s="5" t="str">
        <f t="shared" si="19"/>
        <v>Slovenský zväz telesne postihnutých športovcovbBAlexander Nagy, Gabriel Csémy</v>
      </c>
    </row>
    <row r="513" spans="1:13">
      <c r="A513" s="236" t="s">
        <v>167</v>
      </c>
      <c r="B513" s="268" t="s">
        <v>168</v>
      </c>
      <c r="C513" s="279" t="s">
        <v>2252</v>
      </c>
      <c r="D513" s="280">
        <v>64756</v>
      </c>
      <c r="E513" s="243">
        <v>0</v>
      </c>
      <c r="F513" s="236" t="s">
        <v>234</v>
      </c>
      <c r="G513" s="239" t="s">
        <v>2224</v>
      </c>
      <c r="H513" s="239" t="s">
        <v>973</v>
      </c>
      <c r="I513" s="244" t="s">
        <v>2269</v>
      </c>
      <c r="J513" s="237" t="s">
        <v>2181</v>
      </c>
      <c r="K513" s="5"/>
      <c r="L513" s="237" t="str">
        <f t="shared" si="18"/>
        <v>2266523426 03B</v>
      </c>
      <c r="M513" s="5" t="str">
        <f t="shared" si="19"/>
        <v>Slovenský zväz telesne postihnutých športovcovbBAndrej Meszároš, Boris Trávniček</v>
      </c>
    </row>
    <row r="514" spans="1:13">
      <c r="A514" s="236" t="s">
        <v>167</v>
      </c>
      <c r="B514" s="268" t="s">
        <v>168</v>
      </c>
      <c r="C514" s="279" t="s">
        <v>2253</v>
      </c>
      <c r="D514" s="280">
        <v>43171</v>
      </c>
      <c r="E514" s="243">
        <v>0</v>
      </c>
      <c r="F514" s="236" t="s">
        <v>234</v>
      </c>
      <c r="G514" s="239" t="s">
        <v>2224</v>
      </c>
      <c r="H514" s="239" t="s">
        <v>973</v>
      </c>
      <c r="I514" s="244" t="s">
        <v>2269</v>
      </c>
      <c r="J514" s="237" t="s">
        <v>2181</v>
      </c>
      <c r="K514" s="5"/>
      <c r="L514" s="237" t="str">
        <f t="shared" si="18"/>
        <v>2266523426 03B</v>
      </c>
      <c r="M514" s="5" t="str">
        <f t="shared" si="19"/>
        <v>Slovenský zväz telesne postihnutých športovcovbBAnna Oroszová</v>
      </c>
    </row>
    <row r="515" spans="1:13">
      <c r="A515" s="236" t="s">
        <v>167</v>
      </c>
      <c r="B515" s="268" t="s">
        <v>168</v>
      </c>
      <c r="C515" s="279" t="s">
        <v>2254</v>
      </c>
      <c r="D515" s="280">
        <v>69073</v>
      </c>
      <c r="E515" s="243">
        <v>0</v>
      </c>
      <c r="F515" s="236" t="s">
        <v>234</v>
      </c>
      <c r="G515" s="239" t="s">
        <v>2224</v>
      </c>
      <c r="H515" s="239" t="s">
        <v>973</v>
      </c>
      <c r="I515" s="244" t="s">
        <v>2269</v>
      </c>
      <c r="J515" s="237" t="s">
        <v>2181</v>
      </c>
      <c r="K515" s="5"/>
      <c r="L515" s="237" t="str">
        <f t="shared" si="18"/>
        <v>2266523426 03B</v>
      </c>
      <c r="M515" s="5" t="str">
        <f t="shared" si="19"/>
        <v>Slovenský zväz telesne postihnutých športovcovbBDušan Pitoňák, Peter Zaťko, Radoslav Ďuriš, Monika Kunkelová</v>
      </c>
    </row>
    <row r="516" spans="1:13">
      <c r="A516" s="236" t="s">
        <v>167</v>
      </c>
      <c r="B516" s="268" t="s">
        <v>168</v>
      </c>
      <c r="C516" s="279" t="s">
        <v>2255</v>
      </c>
      <c r="D516" s="280">
        <v>77708</v>
      </c>
      <c r="E516" s="243">
        <v>0</v>
      </c>
      <c r="F516" s="236" t="s">
        <v>234</v>
      </c>
      <c r="G516" s="239" t="s">
        <v>2224</v>
      </c>
      <c r="H516" s="239" t="s">
        <v>973</v>
      </c>
      <c r="I516" s="244" t="s">
        <v>2269</v>
      </c>
      <c r="J516" s="237" t="s">
        <v>2181</v>
      </c>
      <c r="K516" s="5"/>
      <c r="L516" s="237" t="str">
        <f t="shared" si="18"/>
        <v>2266523426 03B</v>
      </c>
      <c r="M516" s="5" t="str">
        <f t="shared" si="19"/>
        <v>Slovenský zväz telesne postihnutých športovcovbBJakub Nagy, Martin Opát, Peter Minarech</v>
      </c>
    </row>
    <row r="517" spans="1:13">
      <c r="A517" s="236" t="s">
        <v>167</v>
      </c>
      <c r="B517" s="268" t="s">
        <v>168</v>
      </c>
      <c r="C517" s="279" t="s">
        <v>585</v>
      </c>
      <c r="D517" s="280">
        <v>43171</v>
      </c>
      <c r="E517" s="243">
        <v>0</v>
      </c>
      <c r="F517" s="236" t="s">
        <v>234</v>
      </c>
      <c r="G517" s="239" t="s">
        <v>2224</v>
      </c>
      <c r="H517" s="239" t="s">
        <v>973</v>
      </c>
      <c r="I517" s="244" t="s">
        <v>2269</v>
      </c>
      <c r="J517" s="237" t="s">
        <v>2181</v>
      </c>
      <c r="K517" s="5"/>
      <c r="L517" s="237" t="str">
        <f t="shared" si="18"/>
        <v>2266523426 03B</v>
      </c>
      <c r="M517" s="5" t="str">
        <f t="shared" si="19"/>
        <v>Slovenský zväz telesne postihnutých športovcovbBJán Riapoš</v>
      </c>
    </row>
    <row r="518" spans="1:13">
      <c r="A518" s="236" t="s">
        <v>167</v>
      </c>
      <c r="B518" s="268" t="s">
        <v>168</v>
      </c>
      <c r="C518" s="279" t="s">
        <v>2256</v>
      </c>
      <c r="D518" s="280">
        <v>71951</v>
      </c>
      <c r="E518" s="243">
        <v>0</v>
      </c>
      <c r="F518" s="236" t="s">
        <v>234</v>
      </c>
      <c r="G518" s="239" t="s">
        <v>2224</v>
      </c>
      <c r="H518" s="239" t="s">
        <v>973</v>
      </c>
      <c r="I518" s="244" t="s">
        <v>2269</v>
      </c>
      <c r="J518" s="237" t="s">
        <v>2181</v>
      </c>
      <c r="K518" s="5"/>
      <c r="L518" s="237" t="str">
        <f t="shared" si="18"/>
        <v>2266523426 03B</v>
      </c>
      <c r="M518" s="5" t="str">
        <f t="shared" si="19"/>
        <v>Slovenský zväz telesne postihnutých športovcovbBJozef Metelka</v>
      </c>
    </row>
    <row r="519" spans="1:13">
      <c r="A519" s="236" t="s">
        <v>167</v>
      </c>
      <c r="B519" s="268" t="s">
        <v>168</v>
      </c>
      <c r="C519" s="279" t="s">
        <v>2257</v>
      </c>
      <c r="D519" s="280">
        <v>38854</v>
      </c>
      <c r="E519" s="243">
        <v>0</v>
      </c>
      <c r="F519" s="236" t="s">
        <v>234</v>
      </c>
      <c r="G519" s="239" t="s">
        <v>2224</v>
      </c>
      <c r="H519" s="239" t="s">
        <v>973</v>
      </c>
      <c r="I519" s="244" t="s">
        <v>2269</v>
      </c>
      <c r="J519" s="237" t="s">
        <v>2181</v>
      </c>
      <c r="K519" s="5"/>
      <c r="L519" s="237" t="str">
        <f t="shared" si="18"/>
        <v>2266523426 03B</v>
      </c>
      <c r="M519" s="5" t="str">
        <f t="shared" si="19"/>
        <v>Slovenský zväz telesne postihnutých športovcovbBLukáš Kližan</v>
      </c>
    </row>
    <row r="520" spans="1:13">
      <c r="A520" s="236" t="s">
        <v>167</v>
      </c>
      <c r="B520" s="268" t="s">
        <v>168</v>
      </c>
      <c r="C520" s="279" t="s">
        <v>2258</v>
      </c>
      <c r="D520" s="280">
        <v>43171</v>
      </c>
      <c r="E520" s="243">
        <v>0</v>
      </c>
      <c r="F520" s="236" t="s">
        <v>234</v>
      </c>
      <c r="G520" s="239" t="s">
        <v>2224</v>
      </c>
      <c r="H520" s="239" t="s">
        <v>973</v>
      </c>
      <c r="I520" s="244" t="s">
        <v>2269</v>
      </c>
      <c r="J520" s="237" t="s">
        <v>2181</v>
      </c>
      <c r="K520" s="5"/>
      <c r="L520" s="237" t="str">
        <f t="shared" si="18"/>
        <v>2266523426 03B</v>
      </c>
      <c r="M520" s="5" t="str">
        <f t="shared" si="19"/>
        <v>Slovenský zväz telesne postihnutých športovcovbBMarcel Pavlík</v>
      </c>
    </row>
    <row r="521" spans="1:13">
      <c r="A521" s="236" t="s">
        <v>167</v>
      </c>
      <c r="B521" s="268" t="s">
        <v>168</v>
      </c>
      <c r="C521" s="279" t="s">
        <v>2259</v>
      </c>
      <c r="D521" s="280">
        <v>28781</v>
      </c>
      <c r="E521" s="243">
        <v>0</v>
      </c>
      <c r="F521" s="236" t="s">
        <v>234</v>
      </c>
      <c r="G521" s="239" t="s">
        <v>2224</v>
      </c>
      <c r="H521" s="239" t="s">
        <v>973</v>
      </c>
      <c r="I521" s="244" t="s">
        <v>2269</v>
      </c>
      <c r="J521" s="237" t="s">
        <v>2181</v>
      </c>
      <c r="K521" s="5"/>
      <c r="L521" s="237" t="str">
        <f t="shared" si="18"/>
        <v>2266523426 03B</v>
      </c>
      <c r="M521" s="5" t="str">
        <f t="shared" si="19"/>
        <v>Slovenský zväz telesne postihnutých športovcovbBMarián Marečák</v>
      </c>
    </row>
    <row r="522" spans="1:13">
      <c r="A522" s="236" t="s">
        <v>167</v>
      </c>
      <c r="B522" s="268" t="s">
        <v>168</v>
      </c>
      <c r="C522" s="279" t="s">
        <v>2260</v>
      </c>
      <c r="D522" s="280">
        <v>43171</v>
      </c>
      <c r="E522" s="243">
        <v>0</v>
      </c>
      <c r="F522" s="236" t="s">
        <v>234</v>
      </c>
      <c r="G522" s="239" t="s">
        <v>2224</v>
      </c>
      <c r="H522" s="239" t="s">
        <v>973</v>
      </c>
      <c r="I522" s="244" t="s">
        <v>2269</v>
      </c>
      <c r="J522" s="237" t="s">
        <v>2181</v>
      </c>
      <c r="K522" s="5"/>
      <c r="L522" s="237" t="str">
        <f t="shared" si="18"/>
        <v>2266523426 03B</v>
      </c>
      <c r="M522" s="5" t="str">
        <f t="shared" si="19"/>
        <v>Slovenský zväz telesne postihnutých športovcovbBMartin Ludrovský</v>
      </c>
    </row>
    <row r="523" spans="1:13">
      <c r="A523" s="236" t="s">
        <v>167</v>
      </c>
      <c r="B523" s="268" t="s">
        <v>168</v>
      </c>
      <c r="C523" s="279" t="s">
        <v>2261</v>
      </c>
      <c r="D523" s="280">
        <v>94976</v>
      </c>
      <c r="E523" s="243">
        <v>0</v>
      </c>
      <c r="F523" s="236" t="s">
        <v>234</v>
      </c>
      <c r="G523" s="239" t="s">
        <v>2224</v>
      </c>
      <c r="H523" s="239" t="s">
        <v>973</v>
      </c>
      <c r="I523" s="244" t="s">
        <v>2269</v>
      </c>
      <c r="J523" s="237" t="s">
        <v>2181</v>
      </c>
      <c r="K523" s="5"/>
      <c r="L523" s="237" t="str">
        <f t="shared" si="18"/>
        <v>2266523426 03B</v>
      </c>
      <c r="M523" s="5" t="str">
        <f t="shared" si="19"/>
        <v>Slovenský zväz telesne postihnutých športovcovbBMichaela Balcová, Róbert Ďurkovič</v>
      </c>
    </row>
    <row r="524" spans="1:13">
      <c r="A524" s="236" t="s">
        <v>167</v>
      </c>
      <c r="B524" s="268" t="s">
        <v>168</v>
      </c>
      <c r="C524" s="279" t="s">
        <v>2262</v>
      </c>
      <c r="D524" s="280">
        <v>64756</v>
      </c>
      <c r="E524" s="243">
        <v>0</v>
      </c>
      <c r="F524" s="236" t="s">
        <v>234</v>
      </c>
      <c r="G524" s="239" t="s">
        <v>2224</v>
      </c>
      <c r="H524" s="239" t="s">
        <v>973</v>
      </c>
      <c r="I524" s="244" t="s">
        <v>2269</v>
      </c>
      <c r="J524" s="237" t="s">
        <v>2181</v>
      </c>
      <c r="K524" s="5"/>
      <c r="L524" s="237" t="str">
        <f t="shared" si="18"/>
        <v>2266523426 03B</v>
      </c>
      <c r="M524" s="5" t="str">
        <f t="shared" si="19"/>
        <v>Slovenský zväz telesne postihnutých športovcovbBMiroslav Jambor, Richard Csejtey</v>
      </c>
    </row>
    <row r="525" spans="1:13">
      <c r="A525" s="236" t="s">
        <v>167</v>
      </c>
      <c r="B525" s="268" t="s">
        <v>168</v>
      </c>
      <c r="C525" s="279" t="s">
        <v>2263</v>
      </c>
      <c r="D525" s="280">
        <v>57561</v>
      </c>
      <c r="E525" s="243">
        <v>0</v>
      </c>
      <c r="F525" s="236" t="s">
        <v>234</v>
      </c>
      <c r="G525" s="239" t="s">
        <v>2224</v>
      </c>
      <c r="H525" s="239" t="s">
        <v>973</v>
      </c>
      <c r="I525" s="244" t="s">
        <v>2269</v>
      </c>
      <c r="J525" s="237" t="s">
        <v>2181</v>
      </c>
      <c r="K525" s="5"/>
      <c r="L525" s="237" t="str">
        <f t="shared" si="18"/>
        <v>2266523426 03B</v>
      </c>
      <c r="M525" s="5" t="str">
        <f t="shared" si="19"/>
        <v>Slovenský zväz telesne postihnutých športovcovbBPatrik Kuril</v>
      </c>
    </row>
    <row r="526" spans="1:13">
      <c r="A526" s="236" t="s">
        <v>167</v>
      </c>
      <c r="B526" s="268" t="s">
        <v>168</v>
      </c>
      <c r="C526" s="279" t="s">
        <v>2264</v>
      </c>
      <c r="D526" s="280">
        <v>57561</v>
      </c>
      <c r="E526" s="243">
        <v>0</v>
      </c>
      <c r="F526" s="236" t="s">
        <v>234</v>
      </c>
      <c r="G526" s="239" t="s">
        <v>2224</v>
      </c>
      <c r="H526" s="239" t="s">
        <v>973</v>
      </c>
      <c r="I526" s="244" t="s">
        <v>2269</v>
      </c>
      <c r="J526" s="237" t="s">
        <v>2181</v>
      </c>
      <c r="K526" s="5"/>
      <c r="L526" s="237" t="str">
        <f t="shared" si="18"/>
        <v>2266523426 03B</v>
      </c>
      <c r="M526" s="5" t="str">
        <f t="shared" si="19"/>
        <v>Slovenský zväz telesne postihnutých športovcovbBPeter Kinik</v>
      </c>
    </row>
    <row r="527" spans="1:13">
      <c r="A527" s="236" t="s">
        <v>167</v>
      </c>
      <c r="B527" s="268" t="s">
        <v>168</v>
      </c>
      <c r="C527" s="279" t="s">
        <v>2265</v>
      </c>
      <c r="D527" s="280">
        <v>28781</v>
      </c>
      <c r="E527" s="243">
        <v>0</v>
      </c>
      <c r="F527" s="236" t="s">
        <v>234</v>
      </c>
      <c r="G527" s="239" t="s">
        <v>2224</v>
      </c>
      <c r="H527" s="239" t="s">
        <v>973</v>
      </c>
      <c r="I527" s="244" t="s">
        <v>2269</v>
      </c>
      <c r="J527" s="237" t="s">
        <v>2181</v>
      </c>
      <c r="K527" s="5"/>
      <c r="L527" s="237" t="str">
        <f t="shared" si="18"/>
        <v>2266523426 03B</v>
      </c>
      <c r="M527" s="5" t="str">
        <f t="shared" si="19"/>
        <v>Slovenský zväz telesne postihnutých športovcovbBRóbert Mezík</v>
      </c>
    </row>
    <row r="528" spans="1:13">
      <c r="A528" s="236" t="s">
        <v>167</v>
      </c>
      <c r="B528" s="268" t="s">
        <v>168</v>
      </c>
      <c r="C528" s="279" t="s">
        <v>2266</v>
      </c>
      <c r="D528" s="280">
        <v>57561</v>
      </c>
      <c r="E528" s="243">
        <v>0</v>
      </c>
      <c r="F528" s="236" t="s">
        <v>234</v>
      </c>
      <c r="G528" s="239" t="s">
        <v>2224</v>
      </c>
      <c r="H528" s="239" t="s">
        <v>973</v>
      </c>
      <c r="I528" s="244" t="s">
        <v>2269</v>
      </c>
      <c r="J528" s="237" t="s">
        <v>2181</v>
      </c>
      <c r="K528" s="5"/>
      <c r="L528" s="237" t="str">
        <f t="shared" si="18"/>
        <v>2266523426 03B</v>
      </c>
      <c r="M528" s="5" t="str">
        <f t="shared" si="19"/>
        <v>Slovenský zväz telesne postihnutých športovcovbBSamuel Andrejčík</v>
      </c>
    </row>
    <row r="529" spans="1:13">
      <c r="A529" s="236" t="s">
        <v>167</v>
      </c>
      <c r="B529" s="268" t="s">
        <v>168</v>
      </c>
      <c r="C529" s="279" t="s">
        <v>2267</v>
      </c>
      <c r="D529" s="280">
        <v>28781</v>
      </c>
      <c r="E529" s="243">
        <v>0</v>
      </c>
      <c r="F529" s="236" t="s">
        <v>234</v>
      </c>
      <c r="G529" s="239" t="s">
        <v>2224</v>
      </c>
      <c r="H529" s="239" t="s">
        <v>973</v>
      </c>
      <c r="I529" s="244" t="s">
        <v>2269</v>
      </c>
      <c r="J529" s="237" t="s">
        <v>2181</v>
      </c>
      <c r="K529" s="5"/>
      <c r="L529" s="237" t="str">
        <f t="shared" si="18"/>
        <v>2266523426 03B</v>
      </c>
      <c r="M529" s="5" t="str">
        <f t="shared" si="19"/>
        <v>Slovenský zväz telesne postihnutých športovcovbBTomáš Král</v>
      </c>
    </row>
    <row r="530" spans="1:13">
      <c r="A530" s="236" t="s">
        <v>167</v>
      </c>
      <c r="B530" s="268" t="s">
        <v>168</v>
      </c>
      <c r="C530" s="279" t="s">
        <v>2268</v>
      </c>
      <c r="D530" s="280">
        <v>14390</v>
      </c>
      <c r="E530" s="243">
        <v>0</v>
      </c>
      <c r="F530" s="236" t="s">
        <v>234</v>
      </c>
      <c r="G530" s="239" t="s">
        <v>2224</v>
      </c>
      <c r="H530" s="239" t="s">
        <v>973</v>
      </c>
      <c r="I530" s="244" t="s">
        <v>2269</v>
      </c>
      <c r="J530" s="237" t="s">
        <v>2181</v>
      </c>
      <c r="K530" s="5"/>
      <c r="L530" s="237" t="str">
        <f t="shared" si="18"/>
        <v>2266523426 03B</v>
      </c>
      <c r="M530" s="5" t="str">
        <f t="shared" si="19"/>
        <v>Slovenský zväz telesne postihnutých športovcovbBTomáš Valach</v>
      </c>
    </row>
    <row r="531" spans="1:13">
      <c r="A531" s="236" t="s">
        <v>167</v>
      </c>
      <c r="B531" s="268" t="s">
        <v>168</v>
      </c>
      <c r="C531" s="270" t="s">
        <v>1643</v>
      </c>
      <c r="D531" s="272">
        <v>20000</v>
      </c>
      <c r="E531" s="243">
        <v>0</v>
      </c>
      <c r="F531" s="236" t="s">
        <v>238</v>
      </c>
      <c r="G531" s="239" t="s">
        <v>11</v>
      </c>
      <c r="H531" s="239" t="s">
        <v>973</v>
      </c>
      <c r="I531" s="244" t="s">
        <v>2180</v>
      </c>
      <c r="J531" s="237" t="s">
        <v>2181</v>
      </c>
      <c r="K531" s="5"/>
      <c r="L531" s="237" t="str">
        <f t="shared" si="16"/>
        <v>22665234026 03B</v>
      </c>
      <c r="M531" s="5" t="str">
        <f t="shared" si="17"/>
        <v>Slovenský zväz telesne postihnutých športovcovfBSvetový pohár v tanci na vozíku (SP), Košice, počet dní: 4</v>
      </c>
    </row>
    <row r="532" spans="1:13">
      <c r="A532" s="266" t="s">
        <v>167</v>
      </c>
      <c r="B532" s="268" t="s">
        <v>168</v>
      </c>
      <c r="C532" s="270" t="s">
        <v>1797</v>
      </c>
      <c r="D532" s="272">
        <v>2400</v>
      </c>
      <c r="E532" s="274">
        <v>0</v>
      </c>
      <c r="F532" s="266" t="s">
        <v>241</v>
      </c>
      <c r="G532" s="270" t="s">
        <v>11</v>
      </c>
      <c r="H532" s="270" t="s">
        <v>973</v>
      </c>
      <c r="I532" s="244" t="s">
        <v>2182</v>
      </c>
      <c r="J532" s="237" t="s">
        <v>2181</v>
      </c>
      <c r="K532" s="5"/>
      <c r="L532" s="237" t="str">
        <f t="shared" si="16"/>
        <v>22665234026 03B</v>
      </c>
      <c r="M532" s="5" t="str">
        <f t="shared" si="17"/>
        <v>Slovenský zväz telesne postihnutých športovcoviBšportovci Tomáš Král, Jakub Nagy, Martin Opát, Peter Minarech,  za 1. m. na ME</v>
      </c>
    </row>
    <row r="533" spans="1:13">
      <c r="A533" s="266" t="s">
        <v>167</v>
      </c>
      <c r="B533" s="268" t="s">
        <v>168</v>
      </c>
      <c r="C533" s="270" t="s">
        <v>1798</v>
      </c>
      <c r="D533" s="272">
        <v>500</v>
      </c>
      <c r="E533" s="274">
        <v>0</v>
      </c>
      <c r="F533" s="266" t="s">
        <v>241</v>
      </c>
      <c r="G533" s="270" t="s">
        <v>11</v>
      </c>
      <c r="H533" s="270" t="s">
        <v>973</v>
      </c>
      <c r="I533" s="244" t="s">
        <v>2182</v>
      </c>
      <c r="J533" s="237" t="s">
        <v>2181</v>
      </c>
      <c r="K533" s="5"/>
      <c r="L533" s="237" t="str">
        <f t="shared" si="16"/>
        <v>22665234026 03B</v>
      </c>
      <c r="M533" s="5" t="str">
        <f t="shared" si="17"/>
        <v>Slovenský zväz telesne postihnutých športovcoviBšportovec Martin Ludrovský za 3. m. na ME</v>
      </c>
    </row>
    <row r="534" spans="1:13">
      <c r="A534" s="266" t="s">
        <v>167</v>
      </c>
      <c r="B534" s="268" t="s">
        <v>168</v>
      </c>
      <c r="C534" s="270" t="s">
        <v>1799</v>
      </c>
      <c r="D534" s="272">
        <v>750</v>
      </c>
      <c r="E534" s="274">
        <v>0</v>
      </c>
      <c r="F534" s="266" t="s">
        <v>241</v>
      </c>
      <c r="G534" s="270" t="s">
        <v>11</v>
      </c>
      <c r="H534" s="270" t="s">
        <v>973</v>
      </c>
      <c r="I534" s="244" t="s">
        <v>2182</v>
      </c>
      <c r="J534" s="237" t="s">
        <v>2181</v>
      </c>
      <c r="K534" s="5"/>
      <c r="L534" s="237" t="str">
        <f t="shared" si="16"/>
        <v>22665234026 03B</v>
      </c>
      <c r="M534" s="5" t="str">
        <f t="shared" si="17"/>
        <v>Slovenský zväz telesne postihnutých športovcoviBšportovec Róbert Mezík za 2. m. na ME</v>
      </c>
    </row>
    <row r="535" spans="1:13">
      <c r="A535" s="236" t="s">
        <v>169</v>
      </c>
      <c r="B535" s="268" t="s">
        <v>552</v>
      </c>
      <c r="C535" s="239" t="s">
        <v>1199</v>
      </c>
      <c r="D535" s="242">
        <v>65875</v>
      </c>
      <c r="E535" s="243">
        <v>0</v>
      </c>
      <c r="F535" s="236" t="s">
        <v>233</v>
      </c>
      <c r="G535" s="239" t="s">
        <v>6</v>
      </c>
      <c r="H535" s="239" t="s">
        <v>973</v>
      </c>
      <c r="I535" s="244" t="s">
        <v>2183</v>
      </c>
      <c r="J535" s="237" t="s">
        <v>2184</v>
      </c>
      <c r="K535" s="5" t="s">
        <v>170</v>
      </c>
      <c r="L535" s="237" t="str">
        <f t="shared" si="16"/>
        <v>30793203026 02B</v>
      </c>
      <c r="M535" s="5" t="str">
        <f t="shared" si="17"/>
        <v>Slovenský zväz vodného lyžovania a wakeboardinguaBvodné lyžovanie - bežné transfery</v>
      </c>
    </row>
    <row r="536" spans="1:13">
      <c r="A536" s="266" t="s">
        <v>169</v>
      </c>
      <c r="B536" s="268" t="s">
        <v>552</v>
      </c>
      <c r="C536" s="270" t="s">
        <v>1618</v>
      </c>
      <c r="D536" s="272">
        <v>14390</v>
      </c>
      <c r="E536" s="243">
        <v>0</v>
      </c>
      <c r="F536" s="266" t="s">
        <v>234</v>
      </c>
      <c r="G536" s="270" t="s">
        <v>11</v>
      </c>
      <c r="H536" s="270" t="s">
        <v>973</v>
      </c>
      <c r="I536" s="244" t="s">
        <v>2185</v>
      </c>
      <c r="J536" s="237" t="s">
        <v>2186</v>
      </c>
      <c r="K536" s="5"/>
      <c r="L536" s="237" t="str">
        <f t="shared" si="16"/>
        <v>30793203026 03B</v>
      </c>
      <c r="M536" s="5" t="str">
        <f t="shared" si="17"/>
        <v>Slovenský zväz vodného lyžovania a wakeboardingubBZuzana Vráblová</v>
      </c>
    </row>
    <row r="537" spans="1:13">
      <c r="A537" s="266" t="s">
        <v>169</v>
      </c>
      <c r="B537" s="268" t="s">
        <v>552</v>
      </c>
      <c r="C537" s="270" t="s">
        <v>1800</v>
      </c>
      <c r="D537" s="272">
        <v>2188</v>
      </c>
      <c r="E537" s="274">
        <v>0</v>
      </c>
      <c r="F537" s="266" t="s">
        <v>241</v>
      </c>
      <c r="G537" s="270" t="s">
        <v>11</v>
      </c>
      <c r="H537" s="270" t="s">
        <v>973</v>
      </c>
      <c r="I537" s="244" t="s">
        <v>2187</v>
      </c>
      <c r="J537" s="237" t="s">
        <v>2186</v>
      </c>
      <c r="K537" s="5"/>
      <c r="L537" s="237" t="str">
        <f t="shared" si="16"/>
        <v>30793203026 03B</v>
      </c>
      <c r="M537" s="5" t="str">
        <f t="shared" si="17"/>
        <v>Slovenský zväz vodného lyžovania a wakeboardinguiBšportovci Veronika Cséplőová, Lucia Fedorová, Nikolas Wolf,Juraj Kerpčár,Samuel Saxa za 2. m. na ME</v>
      </c>
    </row>
    <row r="538" spans="1:13">
      <c r="A538" s="266" t="s">
        <v>169</v>
      </c>
      <c r="B538" s="268" t="s">
        <v>552</v>
      </c>
      <c r="C538" s="270" t="s">
        <v>1801</v>
      </c>
      <c r="D538" s="272">
        <v>200</v>
      </c>
      <c r="E538" s="274">
        <v>0</v>
      </c>
      <c r="F538" s="266" t="s">
        <v>241</v>
      </c>
      <c r="G538" s="270" t="s">
        <v>11</v>
      </c>
      <c r="H538" s="270" t="s">
        <v>973</v>
      </c>
      <c r="I538" s="244" t="s">
        <v>2187</v>
      </c>
      <c r="J538" s="237" t="s">
        <v>2186</v>
      </c>
      <c r="K538" s="5"/>
      <c r="L538" s="237" t="str">
        <f t="shared" si="16"/>
        <v>30793203026 03B</v>
      </c>
      <c r="M538" s="5" t="str">
        <f t="shared" si="17"/>
        <v>Slovenský zväz vodného lyžovania a wakeboardinguiBšportovci Veronika Csokasova, Tobias Zambory za 3. m. na MEJ</v>
      </c>
    </row>
    <row r="539" spans="1:13">
      <c r="A539" s="266" t="s">
        <v>169</v>
      </c>
      <c r="B539" s="268" t="s">
        <v>552</v>
      </c>
      <c r="C539" s="270" t="s">
        <v>1802</v>
      </c>
      <c r="D539" s="272">
        <v>500</v>
      </c>
      <c r="E539" s="274">
        <v>0</v>
      </c>
      <c r="F539" s="266" t="s">
        <v>241</v>
      </c>
      <c r="G539" s="270" t="s">
        <v>11</v>
      </c>
      <c r="H539" s="270" t="s">
        <v>973</v>
      </c>
      <c r="I539" s="244" t="s">
        <v>2187</v>
      </c>
      <c r="J539" s="237" t="s">
        <v>2186</v>
      </c>
      <c r="K539" s="5"/>
      <c r="L539" s="237" t="str">
        <f t="shared" si="16"/>
        <v>30793203026 03B</v>
      </c>
      <c r="M539" s="5" t="str">
        <f t="shared" si="17"/>
        <v>Slovenský zväz vodného lyžovania a wakeboardinguiBšportovec Alexander Vaško za 3. m. na ME</v>
      </c>
    </row>
    <row r="540" spans="1:13">
      <c r="A540" s="266" t="s">
        <v>169</v>
      </c>
      <c r="B540" s="268" t="s">
        <v>552</v>
      </c>
      <c r="C540" s="270" t="s">
        <v>1803</v>
      </c>
      <c r="D540" s="272">
        <v>750</v>
      </c>
      <c r="E540" s="274">
        <v>0</v>
      </c>
      <c r="F540" s="266" t="s">
        <v>241</v>
      </c>
      <c r="G540" s="270" t="s">
        <v>11</v>
      </c>
      <c r="H540" s="270" t="s">
        <v>973</v>
      </c>
      <c r="I540" s="244" t="s">
        <v>2187</v>
      </c>
      <c r="J540" s="237" t="s">
        <v>2186</v>
      </c>
      <c r="K540" s="5"/>
      <c r="L540" s="237" t="str">
        <f t="shared" si="16"/>
        <v>30793203026 03B</v>
      </c>
      <c r="M540" s="5" t="str">
        <f t="shared" si="17"/>
        <v>Slovenský zväz vodného lyžovania a wakeboardinguiBšportovec Julius Lang za 2. m. na ME</v>
      </c>
    </row>
    <row r="541" spans="1:13">
      <c r="A541" s="266" t="s">
        <v>169</v>
      </c>
      <c r="B541" s="268" t="s">
        <v>552</v>
      </c>
      <c r="C541" s="270" t="s">
        <v>1804</v>
      </c>
      <c r="D541" s="272">
        <v>1000</v>
      </c>
      <c r="E541" s="274">
        <v>0</v>
      </c>
      <c r="F541" s="266" t="s">
        <v>241</v>
      </c>
      <c r="G541" s="270" t="s">
        <v>11</v>
      </c>
      <c r="H541" s="270" t="s">
        <v>973</v>
      </c>
      <c r="I541" s="244" t="s">
        <v>2187</v>
      </c>
      <c r="J541" s="237" t="s">
        <v>2186</v>
      </c>
      <c r="K541" s="5"/>
      <c r="L541" s="237" t="str">
        <f t="shared" si="16"/>
        <v>30793203026 03B</v>
      </c>
      <c r="M541" s="5" t="str">
        <f t="shared" si="17"/>
        <v>Slovenský zväz vodného lyžovania a wakeboardinguiBšportovec Zuzana Vráblová za 1. m. na ME</v>
      </c>
    </row>
    <row r="542" spans="1:13">
      <c r="A542" s="266" t="s">
        <v>169</v>
      </c>
      <c r="B542" s="268" t="s">
        <v>552</v>
      </c>
      <c r="C542" s="270" t="s">
        <v>1805</v>
      </c>
      <c r="D542" s="272">
        <v>330</v>
      </c>
      <c r="E542" s="274">
        <v>0</v>
      </c>
      <c r="F542" s="266" t="s">
        <v>241</v>
      </c>
      <c r="G542" s="270" t="s">
        <v>11</v>
      </c>
      <c r="H542" s="270" t="s">
        <v>973</v>
      </c>
      <c r="I542" s="244" t="s">
        <v>2187</v>
      </c>
      <c r="J542" s="237" t="s">
        <v>2186</v>
      </c>
      <c r="K542" s="5"/>
      <c r="L542" s="237" t="str">
        <f t="shared" si="16"/>
        <v>30793203026 03B</v>
      </c>
      <c r="M542" s="5" t="str">
        <f t="shared" si="17"/>
        <v>Slovenský zväz vodného lyžovania a wakeboardinguiBtréner Alexander Vaško: 1 x 1. m. MEJ - Lucia Fedorová (slalom)</v>
      </c>
    </row>
    <row r="543" spans="1:13">
      <c r="A543" s="266" t="s">
        <v>169</v>
      </c>
      <c r="B543" s="268" t="s">
        <v>552</v>
      </c>
      <c r="C543" s="270" t="s">
        <v>1806</v>
      </c>
      <c r="D543" s="272">
        <v>330</v>
      </c>
      <c r="E543" s="274">
        <v>0</v>
      </c>
      <c r="F543" s="266" t="s">
        <v>241</v>
      </c>
      <c r="G543" s="270" t="s">
        <v>11</v>
      </c>
      <c r="H543" s="270" t="s">
        <v>973</v>
      </c>
      <c r="I543" s="244" t="s">
        <v>2187</v>
      </c>
      <c r="J543" s="237" t="s">
        <v>2186</v>
      </c>
      <c r="K543" s="5"/>
      <c r="L543" s="237" t="str">
        <f t="shared" si="16"/>
        <v>30793203026 03B</v>
      </c>
      <c r="M543" s="5" t="str">
        <f t="shared" si="17"/>
        <v>Slovenský zväz vodného lyžovania a wakeboardinguiBtrénerka Temenuzhka Csokasova: 1 x 3. m. MEJ - Fedorová, Csokasová, Saxa, Zambory (družstvo)</v>
      </c>
    </row>
    <row r="544" spans="1:13">
      <c r="A544" s="236" t="s">
        <v>171</v>
      </c>
      <c r="B544" s="268" t="s">
        <v>172</v>
      </c>
      <c r="C544" s="239" t="s">
        <v>1200</v>
      </c>
      <c r="D544" s="242">
        <v>25582</v>
      </c>
      <c r="E544" s="243">
        <v>0</v>
      </c>
      <c r="F544" s="236" t="s">
        <v>233</v>
      </c>
      <c r="G544" s="239" t="s">
        <v>6</v>
      </c>
      <c r="H544" s="239" t="s">
        <v>973</v>
      </c>
      <c r="I544" s="244" t="s">
        <v>2188</v>
      </c>
      <c r="J544" s="237" t="s">
        <v>2189</v>
      </c>
      <c r="K544" s="5" t="s">
        <v>173</v>
      </c>
      <c r="L544" s="237" t="str">
        <f t="shared" si="16"/>
        <v>00681768026 02B</v>
      </c>
      <c r="M544" s="5" t="str">
        <f t="shared" si="17"/>
        <v>Slovenský zväz vodného motorizmuaBvodný motorizmus - bežné transfery</v>
      </c>
    </row>
    <row r="545" spans="1:13">
      <c r="A545" s="266" t="s">
        <v>171</v>
      </c>
      <c r="B545" s="268" t="s">
        <v>172</v>
      </c>
      <c r="C545" s="270" t="s">
        <v>1619</v>
      </c>
      <c r="D545" s="272">
        <v>14390</v>
      </c>
      <c r="E545" s="243">
        <v>0</v>
      </c>
      <c r="F545" s="266" t="s">
        <v>234</v>
      </c>
      <c r="G545" s="270" t="s">
        <v>11</v>
      </c>
      <c r="H545" s="270" t="s">
        <v>973</v>
      </c>
      <c r="I545" s="244" t="s">
        <v>2190</v>
      </c>
      <c r="J545" s="237" t="s">
        <v>2191</v>
      </c>
      <c r="K545" s="5"/>
      <c r="L545" s="237" t="str">
        <f t="shared" si="16"/>
        <v>00681768026 03B</v>
      </c>
      <c r="M545" s="5" t="str">
        <f t="shared" si="17"/>
        <v>Slovenský zväz vodného motorizmubBMarián Jung</v>
      </c>
    </row>
    <row r="546" spans="1:13">
      <c r="A546" s="266" t="s">
        <v>171</v>
      </c>
      <c r="B546" s="268" t="s">
        <v>172</v>
      </c>
      <c r="C546" s="270" t="s">
        <v>1807</v>
      </c>
      <c r="D546" s="272">
        <v>500</v>
      </c>
      <c r="E546" s="274">
        <v>0</v>
      </c>
      <c r="F546" s="266" t="s">
        <v>241</v>
      </c>
      <c r="G546" s="270" t="s">
        <v>11</v>
      </c>
      <c r="H546" s="270" t="s">
        <v>973</v>
      </c>
      <c r="I546" s="244" t="s">
        <v>2192</v>
      </c>
      <c r="J546" s="237" t="s">
        <v>2191</v>
      </c>
      <c r="K546" s="5"/>
      <c r="L546" s="237" t="str">
        <f t="shared" ref="L546:L564" si="20">A546&amp;G546&amp;H546</f>
        <v>00681768026 03B</v>
      </c>
      <c r="M546" s="5" t="str">
        <f t="shared" ref="M546:M564" si="21">B546&amp;F546&amp;H546&amp;C546</f>
        <v>Slovenský zväz vodného motorizmuiBšportovec Jaroslav Baláž za 3. m. na ME</v>
      </c>
    </row>
    <row r="547" spans="1:13">
      <c r="A547" s="266" t="s">
        <v>171</v>
      </c>
      <c r="B547" s="268" t="s">
        <v>172</v>
      </c>
      <c r="C547" s="270" t="s">
        <v>1808</v>
      </c>
      <c r="D547" s="272">
        <v>1500</v>
      </c>
      <c r="E547" s="274">
        <v>0</v>
      </c>
      <c r="F547" s="266" t="s">
        <v>241</v>
      </c>
      <c r="G547" s="270" t="s">
        <v>11</v>
      </c>
      <c r="H547" s="270" t="s">
        <v>973</v>
      </c>
      <c r="I547" s="244" t="s">
        <v>2192</v>
      </c>
      <c r="J547" s="237" t="s">
        <v>2191</v>
      </c>
      <c r="K547" s="5"/>
      <c r="L547" s="237" t="str">
        <f t="shared" si="20"/>
        <v>00681768026 03B</v>
      </c>
      <c r="M547" s="5" t="str">
        <f t="shared" si="21"/>
        <v>Slovenský zväz vodného motorizmuiBšportovec Marian Jung za 2. m. na MS</v>
      </c>
    </row>
    <row r="548" spans="1:13">
      <c r="A548" s="266" t="s">
        <v>171</v>
      </c>
      <c r="B548" s="268" t="s">
        <v>172</v>
      </c>
      <c r="C548" s="270" t="s">
        <v>1809</v>
      </c>
      <c r="D548" s="272">
        <v>750</v>
      </c>
      <c r="E548" s="274">
        <v>0</v>
      </c>
      <c r="F548" s="266" t="s">
        <v>241</v>
      </c>
      <c r="G548" s="270" t="s">
        <v>11</v>
      </c>
      <c r="H548" s="270" t="s">
        <v>973</v>
      </c>
      <c r="I548" s="244" t="s">
        <v>2192</v>
      </c>
      <c r="J548" s="237" t="s">
        <v>2191</v>
      </c>
      <c r="K548" s="5"/>
      <c r="L548" s="237" t="str">
        <f t="shared" si="20"/>
        <v>00681768026 03B</v>
      </c>
      <c r="M548" s="5" t="str">
        <f t="shared" si="21"/>
        <v>Slovenský zväz vodného motorizmuiBšportovec Mario Lamy za 2. m. na ME</v>
      </c>
    </row>
    <row r="549" spans="1:13">
      <c r="A549" s="236" t="s">
        <v>174</v>
      </c>
      <c r="B549" s="268" t="s">
        <v>175</v>
      </c>
      <c r="C549" s="239" t="s">
        <v>1201</v>
      </c>
      <c r="D549" s="242">
        <v>204659</v>
      </c>
      <c r="E549" s="243">
        <v>0</v>
      </c>
      <c r="F549" s="236" t="s">
        <v>233</v>
      </c>
      <c r="G549" s="239" t="s">
        <v>6</v>
      </c>
      <c r="H549" s="239" t="s">
        <v>973</v>
      </c>
      <c r="I549" s="244" t="s">
        <v>2193</v>
      </c>
      <c r="J549" s="237" t="s">
        <v>2194</v>
      </c>
      <c r="K549" s="5" t="s">
        <v>176</v>
      </c>
      <c r="L549" s="237" t="str">
        <f t="shared" si="20"/>
        <v>31796079026 02B</v>
      </c>
      <c r="M549" s="5" t="str">
        <f t="shared" si="21"/>
        <v>Slovenský zväz vzpieraniaaBvzpieranie - bežné transfery</v>
      </c>
    </row>
    <row r="550" spans="1:13">
      <c r="A550" s="266" t="s">
        <v>174</v>
      </c>
      <c r="B550" s="268" t="s">
        <v>175</v>
      </c>
      <c r="C550" s="270" t="s">
        <v>1620</v>
      </c>
      <c r="D550" s="272">
        <v>7195</v>
      </c>
      <c r="E550" s="243">
        <v>0</v>
      </c>
      <c r="F550" s="266" t="s">
        <v>234</v>
      </c>
      <c r="G550" s="270" t="s">
        <v>11</v>
      </c>
      <c r="H550" s="270" t="s">
        <v>973</v>
      </c>
      <c r="I550" s="244" t="s">
        <v>2195</v>
      </c>
      <c r="J550" s="237" t="s">
        <v>2196</v>
      </c>
      <c r="K550" s="5"/>
      <c r="L550" s="237" t="str">
        <f t="shared" si="20"/>
        <v>31796079026 03B</v>
      </c>
      <c r="M550" s="5" t="str">
        <f t="shared" si="21"/>
        <v>Slovenský zväz vzpieraniabBKarol Samko</v>
      </c>
    </row>
    <row r="551" spans="1:13">
      <c r="A551" s="266" t="s">
        <v>174</v>
      </c>
      <c r="B551" s="268" t="s">
        <v>175</v>
      </c>
      <c r="C551" s="270" t="s">
        <v>1621</v>
      </c>
      <c r="D551" s="272">
        <v>7195</v>
      </c>
      <c r="E551" s="243">
        <v>0</v>
      </c>
      <c r="F551" s="266" t="s">
        <v>234</v>
      </c>
      <c r="G551" s="270" t="s">
        <v>11</v>
      </c>
      <c r="H551" s="270" t="s">
        <v>973</v>
      </c>
      <c r="I551" s="244" t="s">
        <v>2195</v>
      </c>
      <c r="J551" s="237" t="s">
        <v>2196</v>
      </c>
      <c r="K551" s="5"/>
      <c r="L551" s="237" t="str">
        <f t="shared" si="20"/>
        <v>31796079026 03B</v>
      </c>
      <c r="M551" s="5" t="str">
        <f t="shared" si="21"/>
        <v>Slovenský zväz vzpieraniabBNikola Seničová</v>
      </c>
    </row>
    <row r="552" spans="1:13">
      <c r="A552" s="266" t="s">
        <v>174</v>
      </c>
      <c r="B552" s="268" t="s">
        <v>175</v>
      </c>
      <c r="C552" s="270" t="s">
        <v>1810</v>
      </c>
      <c r="D552" s="272">
        <v>200</v>
      </c>
      <c r="E552" s="274">
        <v>0</v>
      </c>
      <c r="F552" s="266" t="s">
        <v>241</v>
      </c>
      <c r="G552" s="270" t="s">
        <v>11</v>
      </c>
      <c r="H552" s="270" t="s">
        <v>973</v>
      </c>
      <c r="I552" s="244" t="s">
        <v>2197</v>
      </c>
      <c r="J552" s="237" t="s">
        <v>2196</v>
      </c>
      <c r="K552" s="5"/>
      <c r="L552" s="237" t="str">
        <f t="shared" si="20"/>
        <v>31796079026 03B</v>
      </c>
      <c r="M552" s="5" t="str">
        <f t="shared" si="21"/>
        <v>Slovenský zväz vzpieraniaiBšportovec Nikola Seničová za 1. m. na MEUmax.</v>
      </c>
    </row>
    <row r="553" spans="1:13">
      <c r="A553" s="266" t="s">
        <v>174</v>
      </c>
      <c r="B553" s="268" t="s">
        <v>175</v>
      </c>
      <c r="C553" s="270" t="s">
        <v>1811</v>
      </c>
      <c r="D553" s="272">
        <v>150</v>
      </c>
      <c r="E553" s="274">
        <v>0</v>
      </c>
      <c r="F553" s="266" t="s">
        <v>241</v>
      </c>
      <c r="G553" s="270" t="s">
        <v>11</v>
      </c>
      <c r="H553" s="270" t="s">
        <v>973</v>
      </c>
      <c r="I553" s="244" t="s">
        <v>2197</v>
      </c>
      <c r="J553" s="237" t="s">
        <v>2196</v>
      </c>
      <c r="K553" s="5"/>
      <c r="L553" s="237" t="str">
        <f t="shared" si="20"/>
        <v>31796079026 03B</v>
      </c>
      <c r="M553" s="5" t="str">
        <f t="shared" si="21"/>
        <v>Slovenský zväz vzpieraniaiBšportovec Sebastián Cabala za 2. m. na MEUmax.</v>
      </c>
    </row>
    <row r="554" spans="1:13">
      <c r="A554" s="266" t="s">
        <v>174</v>
      </c>
      <c r="B554" s="268" t="s">
        <v>175</v>
      </c>
      <c r="C554" s="270" t="s">
        <v>1812</v>
      </c>
      <c r="D554" s="272">
        <v>200</v>
      </c>
      <c r="E554" s="274">
        <v>0</v>
      </c>
      <c r="F554" s="266" t="s">
        <v>241</v>
      </c>
      <c r="G554" s="270" t="s">
        <v>11</v>
      </c>
      <c r="H554" s="270" t="s">
        <v>973</v>
      </c>
      <c r="I554" s="244" t="s">
        <v>2197</v>
      </c>
      <c r="J554" s="237" t="s">
        <v>2196</v>
      </c>
      <c r="K554" s="5"/>
      <c r="L554" s="237" t="str">
        <f t="shared" si="20"/>
        <v>31796079026 03B</v>
      </c>
      <c r="M554" s="5" t="str">
        <f t="shared" si="21"/>
        <v>Slovenský zväz vzpieraniaiBšportovec Tomáš Romaňák za 1. m. na MEUmax.</v>
      </c>
    </row>
    <row r="555" spans="1:13">
      <c r="A555" s="266" t="s">
        <v>174</v>
      </c>
      <c r="B555" s="268" t="s">
        <v>175</v>
      </c>
      <c r="C555" s="270" t="s">
        <v>1813</v>
      </c>
      <c r="D555" s="272">
        <v>500</v>
      </c>
      <c r="E555" s="274">
        <v>0</v>
      </c>
      <c r="F555" s="266" t="s">
        <v>241</v>
      </c>
      <c r="G555" s="270" t="s">
        <v>11</v>
      </c>
      <c r="H555" s="270" t="s">
        <v>973</v>
      </c>
      <c r="I555" s="244" t="s">
        <v>2197</v>
      </c>
      <c r="J555" s="237" t="s">
        <v>2196</v>
      </c>
      <c r="K555" s="5"/>
      <c r="L555" s="237" t="str">
        <f t="shared" si="20"/>
        <v>31796079026 03B</v>
      </c>
      <c r="M555" s="5" t="str">
        <f t="shared" si="21"/>
        <v>Slovenský zväz vzpieraniaiBtréner Ján Štefánik: celoživotná práca s mládežou a životné jubileum - 60 r.</v>
      </c>
    </row>
    <row r="556" spans="1:13">
      <c r="A556" s="266" t="s">
        <v>174</v>
      </c>
      <c r="B556" s="268" t="s">
        <v>175</v>
      </c>
      <c r="C556" s="270" t="s">
        <v>1814</v>
      </c>
      <c r="D556" s="272">
        <v>330</v>
      </c>
      <c r="E556" s="274">
        <v>0</v>
      </c>
      <c r="F556" s="266" t="s">
        <v>241</v>
      </c>
      <c r="G556" s="270" t="s">
        <v>11</v>
      </c>
      <c r="H556" s="270" t="s">
        <v>973</v>
      </c>
      <c r="I556" s="244" t="s">
        <v>2197</v>
      </c>
      <c r="J556" s="237" t="s">
        <v>2196</v>
      </c>
      <c r="K556" s="5"/>
      <c r="L556" s="237" t="str">
        <f t="shared" si="20"/>
        <v>31796079026 03B</v>
      </c>
      <c r="M556" s="5" t="str">
        <f t="shared" si="21"/>
        <v>Slovenský zväz vzpieraniaiBtréner Ondrej Kružel: 1 x 3. m. MEUmax. - Tomáš Romaňák</v>
      </c>
    </row>
    <row r="557" spans="1:13">
      <c r="A557" s="266" t="s">
        <v>174</v>
      </c>
      <c r="B557" s="268" t="s">
        <v>175</v>
      </c>
      <c r="C557" s="270" t="s">
        <v>1815</v>
      </c>
      <c r="D557" s="272">
        <v>330</v>
      </c>
      <c r="E557" s="274">
        <v>0</v>
      </c>
      <c r="F557" s="266" t="s">
        <v>241</v>
      </c>
      <c r="G557" s="270" t="s">
        <v>11</v>
      </c>
      <c r="H557" s="270" t="s">
        <v>973</v>
      </c>
      <c r="I557" s="244" t="s">
        <v>2197</v>
      </c>
      <c r="J557" s="237" t="s">
        <v>2196</v>
      </c>
      <c r="K557" s="5"/>
      <c r="L557" s="237" t="str">
        <f t="shared" si="20"/>
        <v>31796079026 03B</v>
      </c>
      <c r="M557" s="5" t="str">
        <f t="shared" si="21"/>
        <v>Slovenský zväz vzpieraniaiBtréner Pavol Svrček: 1 x 2. m. MEUmax. - Štefan Cabala</v>
      </c>
    </row>
    <row r="558" spans="1:13">
      <c r="A558" s="266" t="s">
        <v>174</v>
      </c>
      <c r="B558" s="268" t="s">
        <v>175</v>
      </c>
      <c r="C558" s="270" t="s">
        <v>1816</v>
      </c>
      <c r="D558" s="272">
        <v>330</v>
      </c>
      <c r="E558" s="274">
        <v>0</v>
      </c>
      <c r="F558" s="266" t="s">
        <v>241</v>
      </c>
      <c r="G558" s="270" t="s">
        <v>11</v>
      </c>
      <c r="H558" s="270" t="s">
        <v>973</v>
      </c>
      <c r="I558" s="244" t="s">
        <v>2197</v>
      </c>
      <c r="J558" s="237" t="s">
        <v>2196</v>
      </c>
      <c r="K558" s="5"/>
      <c r="L558" s="237" t="str">
        <f t="shared" si="20"/>
        <v>31796079026 03B</v>
      </c>
      <c r="M558" s="5" t="str">
        <f t="shared" si="21"/>
        <v>Slovenský zväz vzpieraniaiBtréner Štefan Korpa: 1 x 1. m. MEJ - Nikola Seničová</v>
      </c>
    </row>
    <row r="559" spans="1:13">
      <c r="A559" s="266" t="s">
        <v>1458</v>
      </c>
      <c r="B559" s="268" t="s">
        <v>1459</v>
      </c>
      <c r="C559" s="270" t="s">
        <v>1828</v>
      </c>
      <c r="D559" s="272">
        <v>33000</v>
      </c>
      <c r="E559" s="274">
        <v>0.16</v>
      </c>
      <c r="F559" s="266" t="s">
        <v>242</v>
      </c>
      <c r="G559" s="239" t="s">
        <v>13</v>
      </c>
      <c r="H559" s="239" t="s">
        <v>973</v>
      </c>
      <c r="I559" s="244" t="s">
        <v>2198</v>
      </c>
      <c r="J559" s="237" t="s">
        <v>2199</v>
      </c>
      <c r="K559" s="5"/>
      <c r="L559" s="237" t="str">
        <f t="shared" si="20"/>
        <v>30855667026 05B</v>
      </c>
      <c r="M559" s="5" t="str">
        <f t="shared" si="21"/>
        <v>Šedý medveď, občianske združeniejBKomplexný multimediálny projekt popularizácie športu a pohybových aktivít pre deti a mládež MôŽE BYŤ2, SF: 16%</v>
      </c>
    </row>
    <row r="560" spans="1:13">
      <c r="A560" s="266" t="s">
        <v>1465</v>
      </c>
      <c r="B560" s="268" t="s">
        <v>1466</v>
      </c>
      <c r="C560" s="270" t="s">
        <v>1829</v>
      </c>
      <c r="D560" s="272">
        <v>10000</v>
      </c>
      <c r="E560" s="243">
        <v>0.39</v>
      </c>
      <c r="F560" s="266" t="s">
        <v>242</v>
      </c>
      <c r="G560" s="239" t="s">
        <v>13</v>
      </c>
      <c r="H560" s="239" t="s">
        <v>973</v>
      </c>
      <c r="I560" s="244" t="s">
        <v>2200</v>
      </c>
      <c r="J560" s="237" t="s">
        <v>2201</v>
      </c>
      <c r="K560" s="5"/>
      <c r="L560" s="237" t="str">
        <f t="shared" si="20"/>
        <v>30689252026 05B</v>
      </c>
      <c r="M560" s="5" t="str">
        <f t="shared" si="21"/>
        <v>Tanečný klub METEOR KošicejBEuropean Quadrille Dance Festival 2018 - Tancovanie Štvorylky na Hlavnej ulici v Košiciach, SF: 39%</v>
      </c>
    </row>
    <row r="561" spans="1:13">
      <c r="A561" s="266" t="s">
        <v>1472</v>
      </c>
      <c r="B561" s="268" t="s">
        <v>1473</v>
      </c>
      <c r="C561" s="270" t="s">
        <v>1652</v>
      </c>
      <c r="D561" s="272">
        <v>20780</v>
      </c>
      <c r="E561" s="274">
        <v>0.42</v>
      </c>
      <c r="F561" s="276" t="s">
        <v>239</v>
      </c>
      <c r="G561" s="239" t="s">
        <v>7</v>
      </c>
      <c r="H561" s="270" t="s">
        <v>973</v>
      </c>
      <c r="I561" s="244" t="s">
        <v>2202</v>
      </c>
      <c r="J561" s="237" t="s">
        <v>2203</v>
      </c>
      <c r="K561" s="5"/>
      <c r="L561" s="237" t="str">
        <f t="shared" si="20"/>
        <v>35656824026 01B</v>
      </c>
      <c r="M561" s="5" t="str">
        <f t="shared" si="21"/>
        <v>Telovýchovná jednota Biela stopa KremnicagB45. Biela stopa, SF: 42%</v>
      </c>
    </row>
    <row r="562" spans="1:13">
      <c r="A562" s="236" t="s">
        <v>177</v>
      </c>
      <c r="B562" s="268" t="s">
        <v>178</v>
      </c>
      <c r="C562" s="239" t="s">
        <v>1202</v>
      </c>
      <c r="D562" s="242">
        <v>31979</v>
      </c>
      <c r="E562" s="243">
        <v>0</v>
      </c>
      <c r="F562" s="236" t="s">
        <v>233</v>
      </c>
      <c r="G562" s="239" t="s">
        <v>6</v>
      </c>
      <c r="H562" s="239" t="s">
        <v>973</v>
      </c>
      <c r="I562" s="244" t="s">
        <v>2204</v>
      </c>
      <c r="J562" s="237" t="s">
        <v>2205</v>
      </c>
      <c r="K562" s="5" t="s">
        <v>179</v>
      </c>
      <c r="L562" s="237" t="str">
        <f t="shared" si="20"/>
        <v>35538015026 02B</v>
      </c>
      <c r="M562" s="5" t="str">
        <f t="shared" si="21"/>
        <v>Združenie šípkarských organizáciíaBšípky - bežné transfery</v>
      </c>
    </row>
    <row r="563" spans="1:13">
      <c r="A563" s="236" t="s">
        <v>180</v>
      </c>
      <c r="B563" s="268" t="s">
        <v>181</v>
      </c>
      <c r="C563" s="239" t="s">
        <v>1203</v>
      </c>
      <c r="D563" s="242">
        <v>101818</v>
      </c>
      <c r="E563" s="243">
        <v>0</v>
      </c>
      <c r="F563" s="236" t="s">
        <v>233</v>
      </c>
      <c r="G563" s="239" t="s">
        <v>6</v>
      </c>
      <c r="H563" s="239" t="s">
        <v>973</v>
      </c>
      <c r="I563" s="244" t="s">
        <v>2206</v>
      </c>
      <c r="J563" s="237" t="s">
        <v>2207</v>
      </c>
      <c r="K563" s="5" t="s">
        <v>207</v>
      </c>
      <c r="L563" s="237" t="str">
        <f t="shared" si="20"/>
        <v>00585319026 02B</v>
      </c>
      <c r="M563" s="5" t="str">
        <f t="shared" si="21"/>
        <v>Zväz potápačov SlovenskaaBpotápačské športy - bežné transfery</v>
      </c>
    </row>
    <row r="564" spans="1:13">
      <c r="A564" s="266" t="s">
        <v>180</v>
      </c>
      <c r="B564" s="268" t="s">
        <v>181</v>
      </c>
      <c r="C564" s="270" t="s">
        <v>1817</v>
      </c>
      <c r="D564" s="272">
        <v>1000</v>
      </c>
      <c r="E564" s="274">
        <v>0</v>
      </c>
      <c r="F564" s="266" t="s">
        <v>241</v>
      </c>
      <c r="G564" s="270" t="s">
        <v>11</v>
      </c>
      <c r="H564" s="270" t="s">
        <v>973</v>
      </c>
      <c r="I564" s="244" t="s">
        <v>2208</v>
      </c>
      <c r="J564" s="237" t="s">
        <v>2209</v>
      </c>
      <c r="K564" s="5"/>
      <c r="L564" s="237" t="str">
        <f t="shared" si="20"/>
        <v>00585319026 03B</v>
      </c>
      <c r="M564" s="5" t="str">
        <f t="shared" si="21"/>
        <v>Zväz potápačov SlovenskaiBšportovec Zuzana Hrašková za 1. m. na ME</v>
      </c>
    </row>
    <row r="565" spans="1:13">
      <c r="A565" s="266" t="s">
        <v>1481</v>
      </c>
      <c r="B565" s="268" t="s">
        <v>1482</v>
      </c>
      <c r="C565" s="270" t="s">
        <v>1247</v>
      </c>
      <c r="D565" s="272">
        <v>6731</v>
      </c>
      <c r="E565" s="274">
        <v>0</v>
      </c>
      <c r="F565" s="266" t="s">
        <v>237</v>
      </c>
      <c r="G565" s="270" t="s">
        <v>11</v>
      </c>
      <c r="H565" s="270" t="s">
        <v>973</v>
      </c>
      <c r="I565" s="244" t="s">
        <v>2270</v>
      </c>
      <c r="J565" s="237" t="s">
        <v>2271</v>
      </c>
      <c r="K565" s="5"/>
      <c r="L565" s="237"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Spolu</vt:lpstr>
      <vt:lpstr>Doklady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DUSAN</cp:lastModifiedBy>
  <cp:lastPrinted>2018-03-21T13:19:17Z</cp:lastPrinted>
  <dcterms:created xsi:type="dcterms:W3CDTF">2017-02-20T06:20:12Z</dcterms:created>
  <dcterms:modified xsi:type="dcterms:W3CDTF">2019-01-28T09:47:43Z</dcterms:modified>
</cp:coreProperties>
</file>