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mpa\Documents\"/>
    </mc:Choice>
  </mc:AlternateContent>
  <xr:revisionPtr revIDLastSave="0" documentId="13_ncr:1_{A92D14E1-747F-4034-8CC3-F687C5896C1A}"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<sst xmlns="http://schemas.openxmlformats.org/spreadsheetml/2006/main" count="3208" uniqueCount="1733">
  <si>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</si>
  <si>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</si>
  <si>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</si>
  <si>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</si>
  <si>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</si>
  <si>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</si>
  <si>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</si>
  <si>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</si>
  <si>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</si>
  <si>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</si>
  <si>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</si>
  <si>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</si>
  <si>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</si>
  <si>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</si>
  <si>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</si>
  <si>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</si>
  <si>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</si>
  <si>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</si>
  <si>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</si>
  <si>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</si>
  <si>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</si>
  <si>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</si>
  <si>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</si>
  <si>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</si>
  <si>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</si>
  <si>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</si>
  <si>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</si>
  <si>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</si>
  <si>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</si>
  <si>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</si>
  <si>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</si>
  <si>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</si>
  <si>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</si>
  <si>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</si>
  <si>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</si>
  <si>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</si>
  <si>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</si>
  <si>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</si>
  <si>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</si>
  <si>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</si>
  <si>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</si>
  <si>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</si>
  <si>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</si>
  <si>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</si>
  <si>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</si>
  <si>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</si>
  <si>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</si>
  <si>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</si>
  <si>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</si>
  <si>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</si>
  <si>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</si>
  <si>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</si>
  <si>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</si>
  <si>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</si>
  <si>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</si>
  <si>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</si>
  <si>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</si>
  <si>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</si>
  <si>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</si>
  <si>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</si>
  <si>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</si>
  <si>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</si>
  <si>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</si>
  <si>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</si>
  <si>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</si>
  <si>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</si>
  <si>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</si>
  <si>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</si>
  <si>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</si>
  <si>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</si>
  <si>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</si>
  <si>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</si>
  <si>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</si>
  <si>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</si>
  <si>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</si>
  <si>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</si>
  <si>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</si>
  <si>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</si>
  <si>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</si>
  <si>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</si>
  <si>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</si>
  <si>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</si>
  <si>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</si>
  <si>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</si>
  <si>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</si>
  <si>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</si>
  <si>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</si>
  <si>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</si>
  <si>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</si>
  <si>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</si>
  <si>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</si>
  <si>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</si>
  <si>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</si>
  <si>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</si>
  <si>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</si>
  <si>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</si>
  <si>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</si>
  <si>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</si>
  <si>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</si>
  <si>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</si>
  <si>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</si>
  <si>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</si>
  <si>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</si>
  <si>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</si>
  <si>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</si>
  <si>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</si>
  <si>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</si>
  <si>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</si>
  <si>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</si>
  <si>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</si>
  <si>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</si>
  <si>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</si>
  <si>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</si>
  <si>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</si>
  <si>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</si>
  <si>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</si>
  <si>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</si>
  <si>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</si>
  <si>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</si>
  <si>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</si>
  <si>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</si>
  <si>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</si>
  <si>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</si>
  <si>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</si>
  <si>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</si>
  <si>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</si>
  <si>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</si>
  <si>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</si>
  <si>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</si>
  <si>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</si>
  <si>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</si>
  <si>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</si>
  <si>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</si>
  <si>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</si>
  <si>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</si>
  <si>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</si>
  <si>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</si>
  <si>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</si>
  <si>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</si>
  <si>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</si>
  <si>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</si>
  <si>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</si>
  <si>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</si>
  <si>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</si>
  <si>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</si>
  <si>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</si>
  <si>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</si>
  <si>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</si>
  <si>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</si>
  <si>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</si>
  <si>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</si>
  <si>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</si>
  <si>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</si>
  <si>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</si>
  <si>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</si>
  <si>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</si>
  <si>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</si>
  <si>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</si>
  <si>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</si>
  <si>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</si>
  <si>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</si>
  <si>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</si>
  <si>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</si>
  <si>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</si>
  <si>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</si>
  <si>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</si>
  <si>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</si>
  <si>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</si>
  <si>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</si>
  <si>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</si>
  <si>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</si>
  <si>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</si>
  <si>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</si>
  <si>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</si>
  <si>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</si>
  <si>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</si>
  <si>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</si>
  <si>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</si>
  <si>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</si>
  <si>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</si>
  <si>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</si>
  <si>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</si>
  <si>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</si>
  <si>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</si>
  <si>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</si>
  <si>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</si>
  <si>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</si>
  <si>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</si>
  <si>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</si>
  <si>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</si>
  <si>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</si>
  <si>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</si>
  <si>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</si>
  <si>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</si>
  <si>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</si>
  <si>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</si>
  <si>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</si>
  <si>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</si>
  <si>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</si>
  <si>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</si>
  <si>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</si>
  <si>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</si>
  <si>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</si>
  <si>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</si>
  <si>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</si>
  <si>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</si>
  <si>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</si>
  <si>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</si>
  <si>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</si>
  <si>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</si>
  <si>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</si>
  <si>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</si>
  <si>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</si>
  <si>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</si>
  <si>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</si>
  <si>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</si>
  <si>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</si>
  <si>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</si>
  <si>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</si>
  <si>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</si>
  <si>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</si>
  <si>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</si>
  <si>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</si>
  <si>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</si>
  <si>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</si>
  <si>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</si>
  <si>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</si>
  <si>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</si>
  <si>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</si>
  <si>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</si>
  <si>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</si>
  <si>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</si>
  <si>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</si>
  <si>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</si>
  <si>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</si>
  <si>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</si>
  <si>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</si>
  <si>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</si>
  <si>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</si>
  <si>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</si>
  <si>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</si>
  <si>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</si>
  <si>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</si>
  <si>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</si>
  <si>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</si>
  <si>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</si>
  <si>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</si>
  <si>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</si>
  <si>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</si>
  <si>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</si>
  <si>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</si>
  <si>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</si>
  <si>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</si>
  <si>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</si>
  <si>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</si>
  <si>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</si>
  <si>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</si>
  <si>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</si>
  <si>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</si>
  <si>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</si>
  <si>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</si>
  <si>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</si>
  <si>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</si>
  <si>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</si>
  <si>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</si>
  <si>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</si>
  <si>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</si>
  <si>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</si>
  <si>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</si>
  <si>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</si>
  <si>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</si>
  <si>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</si>
  <si>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</si>
  <si>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</si>
  <si>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</si>
  <si>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</si>
  <si>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</si>
  <si>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</si>
  <si>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</si>
  <si>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</si>
  <si>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</si>
  <si>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</si>
  <si>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</si>
  <si>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</si>
  <si>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</si>
  <si>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</si>
  <si>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</si>
  <si>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</si>
  <si>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</si>
  <si>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</si>
  <si>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</si>
  <si>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</si>
  <si>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</si>
  <si>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</si>
  <si>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</si>
  <si>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</si>
  <si>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</si>
  <si>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</si>
  <si>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</si>
  <si>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</si>
  <si>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</si>
  <si>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</si>
  <si>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</si>
  <si>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</si>
  <si>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</si>
  <si>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</si>
  <si>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</si>
  <si>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</si>
  <si>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</si>
  <si>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</si>
  <si>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</si>
  <si>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</si>
  <si>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</si>
  <si>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</si>
  <si>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</si>
  <si>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</si>
  <si>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</si>
  <si>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</si>
  <si>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</si>
  <si>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</si>
  <si>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</si>
  <si>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</si>
  <si>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</si>
  <si>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</si>
  <si>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</si>
  <si>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</si>
  <si>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</si>
  <si>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</si>
  <si>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</si>
  <si>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</si>
  <si>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</si>
  <si>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</si>
  <si>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</si>
  <si>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</si>
  <si>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</si>
  <si>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</si>
  <si>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</si>
  <si>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</si>
  <si>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</si>
  <si>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</si>
  <si>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</si>
  <si>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</si>
  <si>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</si>
  <si>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</si>
  <si>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</si>
  <si>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</si>
  <si>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</si>
  <si>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</si>
  <si>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</si>
  <si>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</si>
  <si>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</si>
  <si>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</si>
  <si>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</si>
  <si>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</si>
  <si>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</si>
  <si>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</si>
  <si>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</si>
  <si>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</si>
  <si>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</si>
  <si>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</si>
  <si>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</si>
  <si>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</si>
  <si>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</si>
  <si>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</si>
  <si>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</si>
  <si>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</si>
  <si>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</si>
  <si>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</si>
  <si>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</si>
  <si>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</si>
  <si>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</si>
  <si>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</si>
  <si>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</si>
  <si>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</si>
  <si>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</si>
  <si>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</si>
  <si>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</si>
  <si>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</si>
  <si>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</si>
  <si>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</si>
  <si>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</si>
  <si>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</si>
  <si>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</si>
  <si>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</si>
  <si>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</si>
  <si>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</si>
  <si>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</si>
  <si>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</si>
  <si>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</si>
  <si>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</si>
  <si>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</si>
  <si>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</si>
  <si>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</si>
  <si>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</si>
  <si>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</si>
  <si>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</si>
  <si>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</si>
  <si>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</si>
  <si>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</si>
  <si>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</si>
  <si>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</si>
  <si>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</si>
  <si>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</si>
  <si>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</si>
  <si>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</si>
  <si>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</si>
  <si>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</si>
  <si>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</si>
  <si>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</si>
  <si>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</si>
  <si>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</si>
  <si>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</si>
  <si>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</si>
  <si>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</si>
  <si>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</si>
  <si>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</si>
  <si>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</si>
  <si>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</si>
  <si>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</si>
  <si>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</si>
  <si>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</si>
  <si>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</si>
  <si>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</si>
  <si>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</si>
  <si>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</si>
  <si>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</si>
  <si>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</si>
  <si>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</si>
  <si>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</si>
  <si>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</si>
  <si>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</si>
  <si>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</si>
  <si>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</si>
  <si>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</si>
  <si>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</si>
  <si>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</si>
  <si>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</si>
  <si>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</si>
  <si>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</si>
  <si>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</si>
  <si>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</si>
  <si>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</si>
  <si>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</si>
  <si>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</si>
  <si>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</si>
  <si>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</si>
  <si>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</si>
  <si>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</si>
  <si>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</si>
  <si>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</si>
  <si>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</si>
  <si>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</si>
  <si>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</si>
  <si>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</si>
  <si>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</si>
  <si>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</si>
  <si>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</si>
  <si>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</si>
  <si>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</si>
  <si>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</si>
  <si>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</si>
  <si>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</si>
  <si>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</si>
  <si>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</si>
  <si>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</si>
  <si>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</si>
  <si>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</si>
  <si>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</si>
  <si>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</si>
  <si>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</si>
  <si>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</si>
  <si>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</si>
  <si>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</si>
  <si>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</si>
  <si>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</si>
  <si>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</si>
  <si>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</si>
  <si>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</si>
  <si>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</si>
  <si>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</si>
  <si>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</si>
  <si>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</si>
  <si>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</si>
  <si>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</si>
  <si>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</si>
  <si>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</si>
  <si>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</si>
  <si>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</si>
  <si>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</si>
  <si>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</si>
  <si>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</si>
  <si>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</si>
  <si>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</si>
  <si>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</si>
  <si>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</si>
  <si>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</si>
  <si>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</si>
  <si>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</si>
  <si>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</si>
  <si>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</si>
  <si>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</si>
  <si>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</si>
  <si>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</si>
  <si>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</si>
  <si>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</si>
  <si>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</si>
  <si>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</si>
  <si>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</si>
  <si>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</si>
  <si>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</si>
  <si>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</si>
  <si>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</si>
  <si>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</si>
  <si>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</si>
  <si>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</si>
  <si>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</si>
  <si>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</si>
  <si>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</si>
  <si>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</si>
  <si>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</si>
  <si>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</si>
  <si>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</si>
  <si>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</si>
  <si>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</si>
  <si>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</si>
  <si>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</si>
  <si>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</si>
  <si>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</si>
  <si>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</si>
  <si>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</si>
  <si>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</si>
  <si>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</si>
  <si>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</si>
  <si>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</si>
  <si>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</si>
  <si>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</si>
  <si>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</si>
  <si>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</si>
  <si>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</si>
  <si>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</si>
  <si>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</si>
  <si>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</si>
  <si>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</si>
  <si>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</si>
  <si>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</si>
  <si>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</si>
  <si>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</si>
  <si>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</si>
  <si>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</si>
  <si>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</si>
  <si>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</si>
  <si>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</si>
  <si>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</si>
  <si>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</si>
  <si>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</si>
  <si>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</si>
  <si>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</si>
  <si>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</si>
  <si>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</si>
  <si>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</si>
  <si>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</si>
  <si>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</si>
  <si>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</si>
  <si>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</si>
  <si>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</si>
  <si>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</si>
  <si>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</si>
  <si>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</si>
  <si>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</si>
  <si>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</si>
  <si>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</si>
  <si>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</si>
  <si>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</si>
  <si>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</si>
  <si>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</si>
  <si>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</si>
  <si>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</si>
  <si>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</si>
  <si>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</si>
  <si>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</si>
  <si>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</si>
  <si>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</si>
  <si>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</si>
  <si>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</si>
  <si>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</si>
  <si>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</si>
  <si>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</si>
  <si>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</si>
  <si>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</si>
  <si>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</si>
  <si>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</si>
  <si>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</si>
  <si>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</si>
  <si>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</si>
  <si>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</si>
  <si>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</si>
  <si>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</si>
  <si>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</si>
  <si>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</si>
  <si>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</si>
  <si>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</si>
  <si>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</si>
  <si>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</si>
  <si>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</si>
  <si>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</si>
  <si>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</si>
  <si>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</si>
  <si>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</si>
  <si>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</si>
  <si>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</si>
  <si>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</si>
  <si>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</si>
  <si>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</si>
  <si>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</si>
  <si>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</si>
  <si>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</si>
  <si>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</si>
  <si>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</si>
  <si>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</si>
  <si>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</si>
  <si>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</si>
  <si>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</si>
  <si>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</si>
  <si>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</si>
  <si>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</si>
  <si>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</si>
  <si>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</si>
  <si>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</si>
  <si>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</si>
  <si>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</si>
  <si>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</si>
  <si>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</si>
  <si>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</si>
  <si>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</si>
  <si>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</si>
  <si>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</si>
  <si>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</si>
  <si>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</si>
  <si>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</si>
  <si>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</si>
  <si>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</si>
  <si>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</si>
  <si>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</si>
  <si>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</si>
  <si>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</si>
  <si>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</si>
  <si>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</si>
  <si>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</si>
  <si>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</si>
  <si>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</si>
  <si>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</si>
  <si>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</si>
  <si>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</si>
  <si>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</si>
  <si>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</si>
  <si>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</si>
  <si>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</si>
  <si>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</si>
  <si>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</si>
  <si>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</si>
  <si>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</si>
  <si>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</si>
  <si>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</si>
  <si>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</si>
  <si>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</si>
  <si>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</si>
  <si>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</si>
  <si>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</si>
  <si>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</si>
  <si>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</si>
  <si>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</si>
  <si>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</si>
  <si>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</si>
  <si>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</si>
  <si>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</si>
  <si>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</si>
  <si>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</si>
  <si>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</si>
  <si>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</si>
  <si>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</si>
  <si>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</si>
  <si>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</si>
  <si>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</si>
  <si>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</si>
  <si>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</si>
  <si>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</si>
  <si>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</si>
  <si>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</si>
  <si>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</si>
  <si>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</si>
  <si>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</si>
  <si>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</si>
  <si>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</si>
  <si>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</si>
  <si>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</si>
  <si>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</si>
  <si>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</si>
  <si>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</si>
  <si>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</si>
  <si>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</si>
  <si>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</si>
  <si>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</si>
  <si>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</si>
  <si>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</si>
  <si>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</si>
  <si>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</si>
  <si>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</si>
  <si>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</si>
  <si>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</si>
  <si>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</si>
  <si>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</si>
  <si>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</si>
  <si>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</si>
  <si>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</si>
  <si>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</si>
  <si>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</si>
  <si>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</si>
  <si>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</si>
  <si>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</si>
  <si>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</si>
  <si>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</si>
  <si>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</si>
  <si>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</si>
  <si>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</si>
  <si>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</si>
  <si>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</si>
  <si>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</si>
  <si>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</si>
  <si>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</si>
  <si>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</si>
  <si>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</si>
  <si>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</si>
  <si>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</si>
  <si>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</si>
  <si>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</si>
  <si>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</si>
  <si>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</si>
  <si>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</si>
  <si>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</si>
  <si>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</si>
  <si>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</si>
  <si>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</si>
  <si>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</si>
  <si>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</si>
  <si>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</si>
  <si>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</si>
  <si>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</si>
  <si>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</si>
  <si>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</si>
  <si>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</si>
  <si>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</si>
  <si>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</si>
  <si>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</si>
  <si>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</si>
  <si>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</si>
  <si>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</si>
  <si>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</si>
  <si>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</si>
  <si>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</si>
  <si>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</si>
  <si>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</si>
  <si>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</si>
  <si>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</si>
  <si>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</si>
  <si>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</si>
  <si>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</si>
  <si>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</si>
  <si>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</si>
  <si>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</si>
  <si>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</si>
  <si>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</si>
  <si>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</si>
  <si>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</si>
  <si>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</si>
  <si>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</si>
  <si>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</si>
  <si>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</si>
  <si>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</si>
  <si>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</si>
  <si>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</si>
  <si>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</si>
  <si>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</si>
  <si>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</si>
  <si>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</si>
  <si>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</si>
  <si>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</si>
  <si>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</si>
  <si>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</si>
  <si>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</si>
  <si>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</si>
  <si>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</si>
  <si>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</si>
  <si>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</si>
  <si>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</si>
  <si>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</si>
  <si>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</si>
  <si>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</si>
  <si>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</si>
  <si>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</si>
  <si>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</si>
  <si>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</si>
  <si>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</si>
  <si>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</si>
  <si>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</si>
  <si>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</si>
  <si>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</si>
  <si>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</si>
  <si>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</si>
  <si>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</si>
  <si>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</si>
  <si>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</si>
  <si>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</si>
  <si>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</si>
  <si>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</si>
  <si>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</si>
  <si>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</si>
  <si>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</si>
  <si>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</si>
  <si>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</si>
  <si>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</si>
  <si>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</si>
  <si>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</si>
  <si>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</si>
  <si>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</si>
  <si>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</si>
  <si>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</si>
  <si>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</si>
  <si>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</si>
  <si>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</si>
  <si>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</si>
  <si>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</si>
  <si>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</si>
  <si>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</si>
  <si>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</si>
  <si>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</si>
  <si>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</si>
  <si>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</si>
  <si>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</si>
  <si>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</si>
  <si>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</si>
  <si>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</si>
  <si>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</si>
  <si>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</si>
  <si>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</si>
  <si>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</si>
  <si>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</si>
  <si>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</si>
  <si>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</si>
  <si>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</si>
  <si>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</si>
  <si>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</si>
  <si>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</si>
  <si>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</si>
  <si>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</si>
  <si>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</si>
  <si>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</si>
  <si>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</si>
  <si>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</si>
  <si>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</si>
  <si>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</si>
  <si>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</si>
  <si>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</si>
  <si>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</si>
  <si>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</si>
  <si>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</si>
  <si>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</si>
  <si>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</si>
  <si>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</si>
  <si>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</si>
  <si>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</si>
  <si>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</si>
  <si>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</si>
  <si>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</si>
  <si>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</si>
  <si>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</si>
  <si>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</si>
  <si>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</si>
  <si>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</si>
  <si>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</si>
  <si>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</si>
  <si>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</si>
  <si>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</si>
  <si>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</si>
  <si>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</si>
  <si>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</si>
  <si>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</si>
  <si>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</si>
  <si>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</si>
  <si>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</si>
  <si>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</si>
  <si>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</si>
  <si>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</si>
  <si>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</si>
  <si>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</si>
  <si>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</si>
  <si>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</si>
  <si>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</si>
  <si>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</si>
  <si>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</si>
  <si>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</si>
  <si>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</si>
  <si>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</si>
  <si>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</si>
  <si>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</si>
  <si>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</si>
  <si>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</si>
  <si>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</si>
  <si>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</si>
  <si>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</si>
  <si>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</si>
  <si>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</si>
  <si>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</si>
  <si>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</si>
  <si>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</si>
  <si>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</si>
  <si>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</si>
  <si>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</si>
  <si>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</si>
  <si>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</si>
  <si>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</si>
  <si>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</si>
  <si>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</si>
  <si>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</si>
  <si>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</si>
  <si>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</si>
  <si>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</si>
  <si>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</si>
  <si>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</si>
  <si>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</si>
  <si>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</si>
  <si>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</si>
  <si>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</si>
  <si>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</si>
  <si>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</si>
  <si>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</si>
  <si>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</si>
  <si>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</si>
  <si>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</si>
  <si>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</si>
  <si>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</si>
  <si>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</si>
  <si>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</si>
  <si>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</si>
  <si>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</si>
  <si>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</si>
  <si>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</si>
  <si>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</si>
  <si>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</si>
  <si>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</si>
  <si>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</si>
  <si>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</si>
  <si>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</si>
  <si>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</si>
  <si>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</si>
  <si>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</si>
  <si>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</si>
  <si>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</si>
  <si>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</si>
  <si>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</si>
  <si>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</si>
  <si>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</si>
  <si>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</si>
  <si>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</si>
  <si>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</si>
  <si>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</si>
  <si>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</si>
  <si>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</si>
  <si>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</si>
  <si>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</si>
  <si>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</si>
  <si>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</si>
  <si>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</si>
  <si>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</si>
  <si>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</si>
  <si>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</si>
  <si>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</si>
  <si>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</si>
  <si>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</si>
  <si>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</si>
  <si>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</si>
  <si>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</si>
  <si>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</si>
  <si>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</si>
  <si>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</si>
  <si>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</si>
  <si>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</si>
  <si>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</si>
  <si>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</si>
  <si>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</si>
  <si>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</si>
  <si>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</si>
  <si>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</si>
  <si>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</si>
  <si>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</si>
  <si>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</si>
  <si>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</si>
  <si>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</si>
  <si>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</si>
  <si>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</si>
  <si>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</si>
  <si>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</si>
  <si>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</si>
  <si>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</si>
  <si>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</si>
  <si>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</si>
  <si>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</si>
  <si>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</si>
  <si>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</si>
  <si>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</si>
  <si>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</si>
  <si>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</si>
  <si>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</si>
  <si>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</si>
  <si>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</si>
  <si>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</si>
  <si>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</si>
  <si>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</si>
  <si>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</si>
  <si>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</si>
  <si>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</si>
  <si>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</si>
  <si>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</si>
  <si>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</si>
  <si>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</si>
  <si>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</si>
  <si>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</si>
  <si>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</si>
  <si>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</si>
  <si>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</si>
  <si>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</si>
  <si>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</si>
  <si>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</si>
  <si>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</si>
  <si>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</si>
  <si>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</si>
  <si>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</si>
  <si>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</si>
  <si>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</si>
  <si>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</si>
  <si>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</si>
  <si>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</si>
  <si>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</si>
  <si>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</si>
  <si>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</si>
  <si>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</si>
  <si>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</si>
  <si>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</si>
  <si>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</si>
  <si>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</si>
  <si>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</si>
  <si>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</si>
  <si>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</si>
  <si>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</si>
  <si>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</si>
  <si>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</si>
  <si>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</si>
  <si>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</si>
  <si>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</si>
  <si>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</si>
  <si>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</si>
  <si>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</si>
  <si>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</si>
  <si>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</si>
  <si>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</si>
  <si>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</si>
  <si>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</si>
  <si>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</si>
  <si>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</si>
  <si>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</si>
  <si>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</si>
  <si>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</si>
  <si>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</si>
  <si>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</si>
  <si>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</si>
  <si>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</si>
  <si>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</si>
  <si>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</si>
  <si>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</si>
  <si>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</si>
  <si>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</si>
  <si>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</si>
  <si>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</si>
  <si>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</si>
  <si>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</si>
  <si>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</si>
  <si>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</si>
  <si>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</si>
  <si>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</si>
  <si>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</si>
  <si>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</si>
  <si>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</si>
  <si>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</si>
  <si>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</si>
  <si>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</si>
  <si>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</si>
  <si>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</si>
  <si>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</si>
  <si>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</si>
  <si>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</si>
  <si>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</si>
  <si>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</si>
  <si>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</si>
  <si>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</si>
  <si>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</si>
  <si>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</si>
  <si>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</si>
  <si>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</si>
  <si>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</si>
  <si>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</si>
  <si>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</si>
  <si>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</si>
  <si>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</si>
  <si>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</si>
  <si>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</si>
  <si>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</si>
  <si>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</si>
  <si>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</si>
  <si>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</si>
  <si>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</si>
  <si>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</si>
  <si>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</si>
  <si>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</si>
  <si>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</si>
  <si>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</si>
  <si>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</si>
  <si>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</si>
  <si>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</si>
  <si>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</si>
  <si>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</si>
  <si>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</si>
  <si>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</si>
  <si>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</si>
  <si>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</si>
  <si>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</si>
  <si>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</si>
  <si>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</si>
  <si>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</si>
  <si>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</si>
  <si>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</si>
  <si>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</si>
  <si>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</si>
  <si>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</si>
  <si>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</si>
  <si>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</si>
  <si>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</si>
  <si>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</si>
  <si>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</si>
  <si>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</si>
  <si>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</si>
  <si>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</si>
  <si>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</si>
  <si>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</si>
  <si>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</si>
  <si>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</si>
  <si>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</si>
  <si>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</si>
  <si>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</si>
  <si>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</si>
  <si>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</si>
  <si>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</si>
  <si>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</si>
  <si>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</si>
  <si>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</si>
  <si>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</si>
  <si>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</si>
  <si>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</si>
  <si>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</si>
  <si>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</si>
  <si>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</si>
  <si>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</si>
  <si>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</si>
  <si>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</si>
  <si>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</si>
  <si>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</si>
  <si>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</si>
  <si>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</si>
  <si>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</si>
  <si>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</si>
  <si>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</si>
  <si>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</si>
  <si>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</si>
  <si>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</si>
  <si>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</si>
  <si>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</si>
  <si>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</si>
  <si>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</si>
  <si>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</si>
  <si>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</si>
  <si>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</si>
  <si>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</si>
  <si>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</si>
  <si>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</si>
  <si>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</si>
  <si>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</si>
  <si>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</si>
  <si>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</si>
  <si>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</si>
  <si>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</si>
  <si>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</si>
  <si>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</si>
  <si>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</si>
  <si>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</si>
  <si>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</si>
  <si>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</si>
  <si>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</si>
  <si>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</si>
  <si>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</si>
  <si>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</si>
  <si>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</si>
  <si>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</si>
  <si>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</si>
  <si>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</si>
  <si>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</si>
  <si>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</si>
  <si>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</si>
  <si>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</si>
  <si>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</si>
  <si>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</si>
  <si>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</si>
  <si>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</si>
  <si>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</si>
  <si>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</si>
  <si>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</si>
  <si>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</si>
  <si>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</si>
  <si>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</si>
  <si>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</si>
  <si>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</si>
  <si>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</si>
  <si>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</si>
  <si>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</si>
  <si>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</si>
  <si>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</si>
  <si>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</si>
  <si>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</si>
  <si>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</si>
  <si>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</si>
  <si>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</si>
  <si>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</si>
  <si>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</si>
  <si>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</si>
  <si>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</si>
  <si>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</si>
  <si>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</si>
  <si>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</si>
  <si>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</si>
  <si>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</si>
  <si>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</si>
  <si>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</si>
  <si>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</si>
  <si>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</si>
  <si>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</si>
  <si>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</si>
  <si>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</si>
  <si>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</si>
  <si>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</si>
  <si>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</si>
  <si>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</si>
  <si>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</si>
  <si>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</si>
  <si>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</si>
  <si>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</si>
  <si>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</si>
  <si>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</si>
  <si>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</si>
  <si>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</si>
  <si>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</si>
  <si>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</si>
  <si>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</si>
  <si>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</si>
  <si>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</si>
  <si>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</si>
  <si>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</si>
  <si>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</si>
  <si>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</si>
  <si>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</si>
  <si>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</si>
  <si>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</si>
  <si>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</si>
  <si>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</si>
  <si>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</si>
  <si>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</si>
  <si>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</si>
  <si>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</si>
  <si>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</si>
  <si>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</si>
  <si>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</si>
  <si>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</si>
  <si>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</si>
  <si>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</si>
  <si>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</si>
  <si>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</si>
  <si>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</si>
  <si>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</si>
  <si>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</si>
  <si>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</si>
  <si>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</si>
  <si>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</si>
  <si>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</si>
  <si>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</si>
  <si>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</si>
  <si>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</si>
  <si>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</si>
  <si>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</si>
  <si>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</si>
  <si>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</si>
  <si>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</si>
  <si>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</si>
  <si>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</si>
  <si>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</si>
  <si>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</si>
  <si>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</si>
  <si>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</si>
  <si>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</si>
  <si>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</si>
  <si>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</si>
  <si>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</si>
  <si>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</si>
  <si>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</si>
  <si>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</si>
  <si>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</si>
  <si>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</si>
  <si>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</si>
  <si>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</si>
  <si>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</si>
  <si>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</si>
  <si>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</si>
  <si>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</si>
  <si>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</si>
  <si>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</si>
  <si>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</si>
  <si>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</si>
  <si>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</si>
  <si>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</si>
  <si>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</si>
  <si>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</si>
  <si>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</si>
  <si>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</si>
  <si>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</si>
  <si>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</si>
  <si>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</si>
  <si>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</si>
  <si>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</si>
  <si>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</si>
  <si>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</si>
  <si>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</si>
  <si>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</si>
  <si>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</si>
  <si>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</si>
  <si>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</si>
  <si>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</si>
  <si>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</si>
  <si>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</si>
  <si>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</si>
  <si>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</si>
  <si>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</si>
  <si>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</si>
  <si>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</si>
  <si>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</si>
  <si>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</si>
  <si>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</si>
  <si>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</si>
  <si>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</si>
  <si>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</si>
  <si>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</si>
  <si>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</si>
  <si>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</si>
  <si>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</si>
  <si>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</si>
  <si>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</si>
  <si>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</si>
  <si>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</si>
  <si>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</si>
  <si>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</si>
  <si>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</si>
  <si>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</si>
  <si>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</si>
  <si>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</si>
  <si>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</si>
  <si>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</si>
  <si>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</si>
  <si>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</si>
  <si>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</si>
  <si>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</si>
  <si>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</si>
  <si>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</si>
  <si>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</si>
  <si>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</si>
  <si>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</si>
  <si>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</si>
  <si>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</si>
  <si>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</si>
  <si>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</si>
  <si>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</si>
  <si>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</si>
  <si>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</si>
  <si>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</si>
  <si>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</si>
  <si>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</si>
  <si>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</si>
  <si>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</si>
  <si>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</si>
  <si>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</si>
  <si>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</si>
  <si>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</si>
  <si>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</si>
  <si>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</si>
  <si>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</si>
  <si>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</si>
  <si>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</si>
  <si>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</si>
  <si>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</si>
  <si>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</si>
  <si>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</si>
  <si>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</si>
  <si>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</si>
  <si>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</si>
  <si>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</si>
  <si>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</si>
  <si>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</si>
  <si>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</si>
  <si>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</si>
  <si>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</si>
  <si>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</si>
  <si>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</si>
  <si>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</si>
  <si>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</si>
  <si>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</si>
  <si>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</si>
  <si>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</si>
  <si>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</si>
  <si>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</si>
  <si>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</si>
  <si>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</si>
  <si>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</si>
  <si>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</si>
  <si>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</si>
  <si>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</si>
  <si>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</si>
  <si>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</si>
  <si>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</si>
  <si>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</si>
  <si>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</si>
  <si>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</si>
  <si>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</si>
  <si>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</si>
  <si>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</si>
  <si>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</si>
  <si>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</si>
  <si>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</si>
  <si>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</si>
  <si>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</si>
  <si>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</si>
  <si>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</si>
  <si>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</si>
  <si>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</si>
  <si>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</si>
  <si>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</si>
  <si>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</si>
  <si>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</si>
  <si>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</si>
  <si>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</si>
  <si>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</si>
  <si>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</si>
  <si>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</si>
  <si>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</si>
  <si>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</si>
  <si>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</si>
  <si>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</si>
  <si>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</si>
  <si>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</si>
  <si>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</si>
  <si>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</si>
  <si>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</si>
  <si>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</si>
  <si>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</si>
  <si>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</si>
  <si>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</si>
  <si>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</si>
  <si>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</si>
  <si>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</si>
  <si>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</si>
  <si>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</si>
  <si>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</si>
  <si>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</si>
  <si>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</si>
  <si>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</si>
  <si>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</si>
  <si>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</si>
  <si>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</si>
  <si>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</si>
  <si>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</si>
  <si>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</si>
  <si>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</si>
  <si>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</si>
  <si>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</si>
  <si>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</si>
  <si>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</si>
  <si>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</si>
  <si>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</si>
  <si>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</si>
  <si>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</si>
  <si>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</si>
  <si>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</si>
  <si>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</si>
  <si>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</si>
  <si>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moderný päťboj - bežné transfery</t>
  </si>
  <si>
    <t>FA2250001</t>
  </si>
  <si>
    <t>antivírový program - licencia ročná pre 1 počítač, sekretariát SZMP</t>
  </si>
  <si>
    <t>B00125</t>
  </si>
  <si>
    <t>BV00125</t>
  </si>
  <si>
    <t>poplatok za vedenie účtu</t>
  </si>
  <si>
    <t>VÚB Bratislava, Vajnorská 100</t>
  </si>
  <si>
    <t>Mzdy25001</t>
  </si>
  <si>
    <t xml:space="preserve">Hrubé mzdy vyplatené osobám (zamestnancom) vrátane odvodov zamestnávateľa
počet fyzických osôb 1, január </t>
  </si>
  <si>
    <t>osoba 1</t>
  </si>
  <si>
    <t>osoba 2</t>
  </si>
  <si>
    <t>osoba 3</t>
  </si>
  <si>
    <t>FA2250006</t>
  </si>
  <si>
    <t>FA70250016</t>
  </si>
  <si>
    <t>poštovné za január</t>
  </si>
  <si>
    <t>35862289</t>
  </si>
  <si>
    <t>Dom športu s.r.o., Olympijské nám. 1, Bratislava</t>
  </si>
  <si>
    <t>B00225</t>
  </si>
  <si>
    <t>BV00225</t>
  </si>
  <si>
    <t>Mzdy25002</t>
  </si>
  <si>
    <t xml:space="preserve">Hrubé mzdy vyplatené osobám (zamestnancom) vrátane odvodov zamestnávateľa
počet fyzických osôb 1, február </t>
  </si>
  <si>
    <t>FA2250011</t>
  </si>
  <si>
    <t>FA70250047</t>
  </si>
  <si>
    <t>poštovné za jfebruár</t>
  </si>
  <si>
    <t>FA2250012</t>
  </si>
  <si>
    <t>FA25084</t>
  </si>
  <si>
    <t>opakovacie svetlo kompletné k registračnému aparátu pre šerm, 1 ks</t>
  </si>
  <si>
    <t>03486761</t>
  </si>
  <si>
    <t>Escrimo s.r.o., šerm CZ, Nad Kolonií 13  Praha 4 ČR</t>
  </si>
  <si>
    <t>ID250004</t>
  </si>
  <si>
    <t>zakladače 4ks, obálka A4 50ks sekretariát</t>
  </si>
  <si>
    <t>ŠEVT s.r.o.  Bratislav</t>
  </si>
  <si>
    <t>ID250003</t>
  </si>
  <si>
    <t>Pracovná cesta
Názov: Volebná Konferencia SZMP
Termín: 18.01.2025
Miesto - mesto a štát: Banská Bystrica
Spôsob dopravy: auto vlastné
Počet všetkých osôb na pracovnej ceste: 11
z toho:
- športovci (+ navádzači): 0
- tréneri + rozhodcovia + vedúci výpravy + administratívni pracovníci + lekár + fyzioterapeut + masér + ): 11
- ostatné osoby (napr. sponzori, hostia): 0</t>
  </si>
  <si>
    <t>8626/1/250118/15</t>
  </si>
  <si>
    <t>cestovné, auto vlastné D. Poláček st.  (SC742FI), Bratislava - Banská Bystrica a späť) 426 km</t>
  </si>
  <si>
    <t>D. Poláček st.</t>
  </si>
  <si>
    <t>169/64/3206</t>
  </si>
  <si>
    <t>cestovné, auto vlastné I. Boledovič - kontrolór SZMP  (BA369FK), Bratislava - Banská Bystrica a späť) 440 km</t>
  </si>
  <si>
    <t>I. Boledovič</t>
  </si>
  <si>
    <t>občerstvenie, káva, čaj, minerálka pre 11 osôb</t>
  </si>
  <si>
    <t>ID250005</t>
  </si>
  <si>
    <t>eKolky, 2ks á 25,- EUR, úprava Stanov SZMP - zmena sídla organizácie, poplatok na MV SR</t>
  </si>
  <si>
    <t>ID250006</t>
  </si>
  <si>
    <t>lekárske prehliadky členov RD, Halgaš, D. Nôta, S. Nôta, Voroš</t>
  </si>
  <si>
    <t>T. Doležel</t>
  </si>
  <si>
    <t>FA2250014</t>
  </si>
  <si>
    <t>3471463</t>
  </si>
  <si>
    <t>výmena rutera, poplatok, sekretariát SZMP,  0905650170</t>
  </si>
  <si>
    <t>35697270</t>
  </si>
  <si>
    <t>Orange Slovensko a.s.</t>
  </si>
  <si>
    <t>FA2250015</t>
  </si>
  <si>
    <t>mobil, internet, sekretariát SZMP marec, 0905650170</t>
  </si>
  <si>
    <t>FA2250016</t>
  </si>
  <si>
    <t>FA2501022</t>
  </si>
  <si>
    <t>spracovanie miezd 1. štvrťrok 2025</t>
  </si>
  <si>
    <t>47467894</t>
  </si>
  <si>
    <t>B Accouting s.r.o. Bratislava</t>
  </si>
  <si>
    <t>FA2250018</t>
  </si>
  <si>
    <t>FAV25006</t>
  </si>
  <si>
    <t>Refakturácia nákladov na činnosť klubu pretekárov do 23 r., prenájom plaveckých dráh za 02/2025</t>
  </si>
  <si>
    <t>42307082</t>
  </si>
  <si>
    <t>ŠK Raja Banská Bystrica, Poľná 139 BB</t>
  </si>
  <si>
    <t>FA2250019</t>
  </si>
  <si>
    <t>FAV25005</t>
  </si>
  <si>
    <t>Refakturácia nákladov na činnosť klubu pretekárov do 23 r.,náklady na mzdy trénera za - 02/2025</t>
  </si>
  <si>
    <t>ID250007</t>
  </si>
  <si>
    <t>Pracovná cesta
Názov: Testy RD a zasadnutie Rady  SZMP
Termín: 22.03.2025
Miesto - mesto a štát: Banská Bystrica
Spôsob dopravy: auto vlastné
Počet všetkých osôb na pracovnej ceste: 22
z toho:
- športovci (+ navádzači):15
- tréneri + rozhodcovia + vedúci výpravy + administratívni pracovníci + lekár + fyzioterapeut + masér + ): 7
- ostatné osoby (napr. sponzori, hostia): 0</t>
  </si>
  <si>
    <t>občerstvenie, káva, čaj, minerálka pre 7 osôb</t>
  </si>
  <si>
    <t>B00325</t>
  </si>
  <si>
    <t>BV00325</t>
  </si>
  <si>
    <t>31320153</t>
  </si>
  <si>
    <t>VÚB, Vajnorská 100, Bratislava</t>
  </si>
  <si>
    <t>Mzdy25003</t>
  </si>
  <si>
    <t>Hrubé mzdy vyplatené osobám (zamestnancom) vrátane odvodov zamestnávateľa
počet fyzických osôb: 1
obdobie:marec</t>
  </si>
  <si>
    <t>FA2250020</t>
  </si>
  <si>
    <t>FA70250079</t>
  </si>
  <si>
    <t>poštovné za 03/2025</t>
  </si>
  <si>
    <t>Pracovná cesta
Názov: 1. kolo Slov. pohára mládeže
Termín: 12.04.2025
Miesto - mesto a štát: Banská Bystrica
Spôsob dopravy: auto vlastné
Počet všetkých osôb na pracovnej ceste: 54
z toho:
- športovci (+ navádzači):46
- tréneri + rozhodcovia + vedúci výpravy + administratívni pracovníci + lekár + fyzioterapeut + masér + ): 8
- ostatné osoby (napr. sponzori, hostia): 0</t>
  </si>
  <si>
    <t>ID25008</t>
  </si>
  <si>
    <t>8626/2/250411/209</t>
  </si>
  <si>
    <t>cestovné, auto vlastné D. Poláček st.  (SC742FI), Bratislava - Banská Bystrica a späť) 410 km</t>
  </si>
  <si>
    <t>4280</t>
  </si>
  <si>
    <t>PHM podľa ŠUSR</t>
  </si>
  <si>
    <t>cestovné, auto vlastné V. Miller.  (BL971JE), Bratislava - Banská Bystrica a späť) 404 km</t>
  </si>
  <si>
    <t>V. Miller</t>
  </si>
  <si>
    <t>PO781260343920</t>
  </si>
  <si>
    <t>občerstvenie, minerálka, čaj 25 ks</t>
  </si>
  <si>
    <t>FA2250021</t>
  </si>
  <si>
    <t>FA20250597</t>
  </si>
  <si>
    <t>prenájom plaveckých dráh na testy 4 dráhy na 1 hod.</t>
  </si>
  <si>
    <t>36039225</t>
  </si>
  <si>
    <t>MBB a.s., ČSA 26 Banská Bystrica</t>
  </si>
  <si>
    <t>FA2250025</t>
  </si>
  <si>
    <t>FAV25009</t>
  </si>
  <si>
    <t>Refakturácia nákladov na činnosť klubu pretekárov do 23 r., prenájom plaveckých dráh na preteky 12.4..2025</t>
  </si>
  <si>
    <t>FA2250022</t>
  </si>
  <si>
    <t>FA3471463</t>
  </si>
  <si>
    <t>mobil, internet, sekretariát SZMP apríl, 0905650170</t>
  </si>
  <si>
    <t>FA2250023</t>
  </si>
  <si>
    <t>FAV25004</t>
  </si>
  <si>
    <t>Refakturácia nákladov na činnosť klubu pretekárov do 23 r., prenájom plaveckých dráh za 01/2025</t>
  </si>
  <si>
    <t>FA2250024</t>
  </si>
  <si>
    <t>FAV25003</t>
  </si>
  <si>
    <t>Refakturácia nákladov na činnosť klubu pretekárov do 23 r.,náklady na mzdy trénera za - 01/2025</t>
  </si>
  <si>
    <t>B25004</t>
  </si>
  <si>
    <t>BV25004</t>
  </si>
  <si>
    <t>Mzdy25004</t>
  </si>
  <si>
    <t>BV00425</t>
  </si>
  <si>
    <t>Hrubé mzdy vyplatené osobám (zamestnancom) vrátane odvodov zamestnávateľa
počet fyzických osôb: 1
obdobie:apríl</t>
  </si>
  <si>
    <t>FA2250027</t>
  </si>
  <si>
    <t>FA2250028</t>
  </si>
  <si>
    <t>FA2250030</t>
  </si>
  <si>
    <t>FA70250111</t>
  </si>
  <si>
    <t>poštovné za 04/2025</t>
  </si>
  <si>
    <t>Pracovná cesta
Názov: Európsky pohár mládeže
Termín: 11. - 14.04.2025
Miesto - mesto a štát: Barcelona, Špnielsko
Spôsob dopravy: letecky a auto zapožičané VŠC DUKLA BB
Počet všetkých osôb na pracovnej ceste: 5
z toho:
- športovci (+ navádzači):4
- tréneri + rozhodcovia + vedúci výpravy + administratívni pracovníci + lekár + fyzioterapeut + masér + ): 1
- ostatné osoby (napr. sponzori, hostia): 0</t>
  </si>
  <si>
    <t>ID25001</t>
  </si>
  <si>
    <t>039104400039792291</t>
  </si>
  <si>
    <t>PHM za cestu Banská Bystrica - letisko Viedeň a späť, spolu odjazdených 575 km</t>
  </si>
  <si>
    <t>FA2250013</t>
  </si>
  <si>
    <t>FA8125015999</t>
  </si>
  <si>
    <t>5 leteniek Viedeň - Barcelona a späť pre Doležel, Halgaš, Voroš, D. Nôta a S. Nôta</t>
  </si>
  <si>
    <t>35897821</t>
  </si>
  <si>
    <t>pelicantravel. com. s.r.o., Pribinova 10, Bratislava</t>
  </si>
  <si>
    <t>FA2250017</t>
  </si>
  <si>
    <t>052.2025</t>
  </si>
  <si>
    <t>účastnícke poplatky štartovné pre 5 osôb na EP mládeže Barcelona, 11. - 14.4.2025</t>
  </si>
  <si>
    <t>Federació Catalana de Pentatló Modern, Barcelona, Španielsko</t>
  </si>
  <si>
    <t>ID250010</t>
  </si>
  <si>
    <t>53/060325, 54/060325</t>
  </si>
  <si>
    <t>lekárske prehliadky členov RD, 2 osoby, Hudec, Hudecová</t>
  </si>
  <si>
    <t>FA2250033</t>
  </si>
  <si>
    <t>FAV250010</t>
  </si>
  <si>
    <t>Refakturácia nákladov na činnosť klubu pretekárov do 23 r., prenájom plaveckých dráh za 03/2025</t>
  </si>
  <si>
    <t>Pracovná cesta
Názov: 2. kolo Slov. pohára mládeže a M-SR U17 a U15
Termín: 11.05.2025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</si>
  <si>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ID250012</t>
  </si>
  <si>
    <t>8626/2/250512/243</t>
  </si>
  <si>
    <t>cestovné, auto vlastné D. Poláček st.  (SC742FI), Bratislava - Banská Bystrica a späť) 410km</t>
  </si>
  <si>
    <t>FA2250026</t>
  </si>
  <si>
    <t>FA2025049</t>
  </si>
  <si>
    <t>medaile pre víťazov pretekov, 2. kolo Slov. pohára mládeže, 11.5.2025, Ban. Bystrica, 12 ks medaila veľká, 48 ks medaila malá a potlač 60 ks.</t>
  </si>
  <si>
    <t>36059714</t>
  </si>
  <si>
    <t>Myšiak šport s.r.o., Mičinská cesta 4, Banská Bystrica</t>
  </si>
  <si>
    <t>FA2250032</t>
  </si>
  <si>
    <t>FAV25012</t>
  </si>
  <si>
    <t>Refakturácia nákladov na činnosť klubu pretekárov do 23 r., prenájom plaveckých dráh na preteky 15.5..2025</t>
  </si>
  <si>
    <t>FA225004</t>
  </si>
  <si>
    <t>mobil, internet, sekretariát SZMP máj, 0905650170</t>
  </si>
  <si>
    <t>FA2250035</t>
  </si>
  <si>
    <t>FAV25011</t>
  </si>
  <si>
    <t>Refakturácia nákladov na činnosť klubu pretekárov do 23 r.,náklady na mzdy trénera za - 04/2025</t>
  </si>
  <si>
    <t>B00525</t>
  </si>
  <si>
    <t>BV00525</t>
  </si>
  <si>
    <t>B25005</t>
  </si>
  <si>
    <t>Hrubé mzdy vyplatené osobám (zamestnancom) vrátane odvodov zamestnávateľa
počet fyzických osôb: 1
obdobie:máj</t>
  </si>
  <si>
    <t>Pracovná cesta
Názov: Medzinárodné majstrovstvá Maďarska  seniori a U17
Termín: 23. - 24.05.2025
Miesto - mesto a štát: Budapešť, Maďarsko
Spôsob dopravy: auto VŠC DUKLA BB
Počet všetkých osôb na pracovnej ceste: 4
z toho:
- športovci (+ navádzači):3
- tréneri + rozhodcovia + vedúci výpravy + administratívni pracovníci + lekár + fyzioterapeut + masér + ): 1
- ostatné osoby (napr. sponzori, hostia): 0</t>
  </si>
  <si>
    <t>ID250014</t>
  </si>
  <si>
    <t>E-5TUSA-2025-124</t>
  </si>
  <si>
    <t>štartovné za 3 pretekárov</t>
  </si>
  <si>
    <t>INV-HU-7678710</t>
  </si>
  <si>
    <t>diaľničná známka - 10 dňová, Maďarsko</t>
  </si>
  <si>
    <t>ZY-2025-313</t>
  </si>
  <si>
    <t>ubytovanie, 4 osoby, 1 noc, Budapešť z 22. na 23.5.2025</t>
  </si>
  <si>
    <t>HV04/2025</t>
  </si>
  <si>
    <t>stravné v zahraničí, 4 osoby 2 dni</t>
  </si>
  <si>
    <t>FA2250037</t>
  </si>
  <si>
    <t>FA70250143</t>
  </si>
  <si>
    <t>poštovné za 05/2025</t>
  </si>
  <si>
    <t>Pracovná cesta
Názov: 3. kolo Slov. pohára mládeže a M-SR U17 a U15
Termín: 07.06.2025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</si>
  <si>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ID250015</t>
  </si>
  <si>
    <t>FA2250040</t>
  </si>
  <si>
    <t>mobil, internet, sekretariát SZMP jún, 0905650170</t>
  </si>
  <si>
    <t>B00625</t>
  </si>
  <si>
    <t>BV00625</t>
  </si>
  <si>
    <t>Mzdy25006</t>
  </si>
  <si>
    <t>Hrubé mzdy vyplatené osobám (zamestnancom) vrátane odvodov zamestnávateľa
počet fyzických osôb: 1
obdobie:jún</t>
  </si>
  <si>
    <t>FA2250044</t>
  </si>
  <si>
    <t>FAV25017</t>
  </si>
  <si>
    <t>Refakturácia nákladov na činnosť klubu pretekárov do 23 r., prenájom plaveckých dráh na preteky 7.6..2025</t>
  </si>
  <si>
    <t>FA2250045</t>
  </si>
  <si>
    <t>FAV25016</t>
  </si>
  <si>
    <t>Refakturácia nákladov na činnosť klubu pretekárov do 23 r., prenájom plaveckých dráh za 05/2025</t>
  </si>
  <si>
    <t>FA2250046</t>
  </si>
  <si>
    <t>FAV25015</t>
  </si>
  <si>
    <t>Refakturácia nákladov na činnosť klubu pretekárov do 23 r.,náklady na mzdy trénera za - 05/2025</t>
  </si>
  <si>
    <t>FA2250047</t>
  </si>
  <si>
    <t>FA2500002</t>
  </si>
  <si>
    <t>refakturácia nákladov na talentovanú mládež v klube - mzdy trénerov za 6/2025</t>
  </si>
  <si>
    <t>37804120</t>
  </si>
  <si>
    <t>ŠK Grafon Tranovského 19, Liptovský Mikuláš</t>
  </si>
  <si>
    <t>FA2250049</t>
  </si>
  <si>
    <t>FAV25022</t>
  </si>
  <si>
    <t>Refakturácia nákladov na činnosť klubu pretekárov do 23 r., prenájom plaveckých dráh za 06/2025</t>
  </si>
  <si>
    <t>FA2250050</t>
  </si>
  <si>
    <t>FAV25023</t>
  </si>
  <si>
    <t>Refakturácia nákladov na činnosť klubu pretekárov do 23 r.,náklady na mzdy trénera za - 06/2025</t>
  </si>
  <si>
    <t>FA2250041</t>
  </si>
  <si>
    <t>FA2501037</t>
  </si>
  <si>
    <t>spracovanie miezd 2. štvrťrok 2025</t>
  </si>
  <si>
    <t>FA2250042</t>
  </si>
  <si>
    <t>FA70250175</t>
  </si>
  <si>
    <t>poštovné za 06/2025</t>
  </si>
  <si>
    <t>FA2250043</t>
  </si>
  <si>
    <t>mobil, internet, sekretariát SZMP júl, 0905650170</t>
  </si>
  <si>
    <t>B00725</t>
  </si>
  <si>
    <t>BV00725</t>
  </si>
  <si>
    <t>Mzdy25007</t>
  </si>
  <si>
    <t>Hrubé mzdy vyplatené osobám (zamestnancom) vrátane odvodov zamestnávateľa
počet fyzických osôb: 1
obdobie:júl</t>
  </si>
  <si>
    <t>ID250016</t>
  </si>
  <si>
    <t>poistenie vycestovania RD, 5 osôb 11.-16.4.25 Španielsko a 4 osoby 23.-26.5.2025.Maďarsko</t>
  </si>
  <si>
    <t>54228573</t>
  </si>
  <si>
    <t>Generali poisťovňa, Lamačská cesta 3/A Bratislava</t>
  </si>
  <si>
    <t>Pracovná cesta
Názov: Zasadnutie Rady  SZMP
Termín: 23.07.2025
Miesto - mesto a štát: Banská Bystrica
Spôsob dopravy: auto vlastné
Počet všetkých osôb na pracovnej ceste:5
z toho:
- športovci (+ navádzači):0
- tréneri + rozhodcovia + vedúci výpravy + administratívni pracovníci + lekár + fyzioterapeut + masér + ): 5
- ostatné osoby (napr. sponzori, hostia): 0</t>
  </si>
  <si>
    <t>ID250017</t>
  </si>
  <si>
    <t>8626/1/250722/103</t>
  </si>
  <si>
    <t>cestovné, auto vlastné D. Poláček st.  (SC742FI), Bratislava - Banská Bystrica a späť) 412 km</t>
  </si>
  <si>
    <t>846099/6750</t>
  </si>
  <si>
    <t>FA2250048</t>
  </si>
  <si>
    <t>FA70250207</t>
  </si>
  <si>
    <t>poštovné za 07/2025</t>
  </si>
  <si>
    <t>FA2250051</t>
  </si>
  <si>
    <t>FA2500003</t>
  </si>
  <si>
    <t>refakturácia nákladov na talentovanú mládež v klube - mzdy trénerov za 7/2025</t>
  </si>
  <si>
    <t>B00825</t>
  </si>
  <si>
    <t>BV00825</t>
  </si>
  <si>
    <t>Mzdy25008</t>
  </si>
  <si>
    <t>Hrubé mzdy vyplatené osobám (zamestnancom) vrátane odvodov zamestnávateľa
počet fyzických osôb: 1
obdobie:august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</si>
</sst>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7" val="5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1380</v>
      </c>
      <c r="C23" s="255"/>
      <c r="D23" s="256"/>
    </row>
    <row r="24" spans="1:4" ht="12.75" customHeight="1" x14ac:dyDescent="0.25">
      <c r="C24" s="314"/>
      <c r="D24" s="31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Slovenský zväz moderného päťboja, Olympijské námestie 14290/1, Bratislava, 831 04</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30788714</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V2</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45838</v>
      </c>
      <c r="D1" s="26"/>
      <c r="G1" s="252">
        <v>45688</v>
      </c>
    </row>
    <row r="2" spans="1:7" ht="13.8" x14ac:dyDescent="0.25">
      <c r="A2" s="28"/>
      <c r="B2" s="28"/>
      <c r="G2" s="252">
        <v>45716</v>
      </c>
    </row>
    <row r="3" spans="1:7" ht="13.8" x14ac:dyDescent="0.25">
      <c r="A3" s="30" t="s">
        <v>312</v>
      </c>
      <c r="B3" s="326" t="str">
        <f>INDEX(Adr!B:B,Doklady!B102+1)</f>
        <v>Slovenský zväz moderného päťboja</v>
      </c>
      <c r="C3" s="326"/>
      <c r="D3" s="326"/>
      <c r="G3" s="252">
        <v>45747</v>
      </c>
    </row>
    <row r="4" spans="1:7" ht="13.8" x14ac:dyDescent="0.25">
      <c r="A4" s="30" t="s">
        <v>313</v>
      </c>
      <c r="B4" s="29" t="str">
        <f>RIGHT("0000"&amp;INDEX(Adr!A:A,Doklady!B102+1),8)</f>
        <v>30788714</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55488</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55488</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38" t="s">
        <v>1504</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5">
      <c r="B3" s="160" t="s">
        <v>59</v>
      </c>
      <c r="C3" s="339" t="str">
        <f>INDEX(Adr!B2:B87,Doklady!B102)</f>
        <v>Slovenský zväz moderného päťboja</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30788714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0" t="s">
        <v>333</v>
      </c>
      <c r="F9" s="34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7.399999999999999" x14ac:dyDescent="0.3">
      <c r="A11" s="69" t="s">
        <v>319</v>
      </c>
      <c r="B11" s="70" t="s">
        <v>320</v>
      </c>
      <c r="C11" s="126">
        <f>SUMIF(FP!J:J,Doklady!$B$1&amp;A11,FP!D:D)</f>
        <v>55488</v>
      </c>
      <c r="D11" s="126">
        <f>+C11-E11</f>
        <v>55488</v>
      </c>
      <c r="E11" s="342">
        <f>+I39-I42+I44-I47</f>
        <v>0</v>
      </c>
      <c r="F11" s="343"/>
      <c r="J11" s="176"/>
      <c r="L11" s="161" t="str">
        <f>L41</f>
        <v>a - moderný päťboj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1">
        <f>SUMIF(K:K,A12,I:I)</f>
        <v>0</v>
      </c>
      <c r="F12" s="332"/>
      <c r="J12" s="177"/>
      <c r="L12" s="161" t="str">
        <f>L42</f>
        <v>a - moderný päťboj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6" t="s">
        <v>339</v>
      </c>
      <c r="C17" s="346"/>
      <c r="D17" s="346"/>
      <c r="E17" s="346"/>
      <c r="F17" s="346"/>
      <c r="G17" s="346"/>
      <c r="H17" s="346"/>
      <c r="I17" s="73">
        <f>SUMIF(FP!I:I,Doklady!$B$1&amp;A17,FP!D:D)</f>
        <v>55488</v>
      </c>
      <c r="T17" s="86"/>
    </row>
    <row r="18" spans="1:20" x14ac:dyDescent="0.2">
      <c r="A18" s="135" t="s">
        <v>340</v>
      </c>
      <c r="B18" s="346" t="s">
        <v>341</v>
      </c>
      <c r="C18" s="346"/>
      <c r="D18" s="346"/>
      <c r="E18" s="346"/>
      <c r="F18" s="346"/>
      <c r="G18" s="346"/>
      <c r="H18" s="346"/>
      <c r="I18" s="73">
        <f>SUMIF(FP!I:I,Doklady!$B$1&amp;A18,FP!D:D)</f>
        <v>0</v>
      </c>
    </row>
    <row r="19" spans="1:20" x14ac:dyDescent="0.2">
      <c r="A19" s="115" t="s">
        <v>342</v>
      </c>
      <c r="B19" s="346" t="s">
        <v>343</v>
      </c>
      <c r="C19" s="346"/>
      <c r="D19" s="346"/>
      <c r="E19" s="346"/>
      <c r="F19" s="346"/>
      <c r="G19" s="346"/>
      <c r="H19" s="346"/>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54" t="s">
        <v>349</v>
      </c>
      <c r="C22" s="355"/>
      <c r="D22" s="355"/>
      <c r="E22" s="355"/>
      <c r="F22" s="355"/>
      <c r="G22" s="355"/>
      <c r="H22" s="356"/>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47" t="s">
        <v>355</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moderný päťboj</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11097.6</v>
      </c>
      <c r="G39" s="78">
        <f>+MAX(I39-C39-D39-E39-F39-H39,0)</f>
        <v>44390.400000000001</v>
      </c>
      <c r="H39" s="78">
        <f>+IFERROR(VLOOKUP(K40&amp;" - kapitálové transfery",B$53:C$90,2,0),0)</f>
        <v>0</v>
      </c>
      <c r="I39" s="73">
        <f>SUMIF(FP!K:K,K40,FP!D:D)</f>
        <v>55488</v>
      </c>
      <c r="L39" s="84">
        <f>COUNTIF(FP!N:N,Doklady!B1&amp;"aK")</f>
        <v>0</v>
      </c>
      <c r="T39" s="86"/>
    </row>
    <row r="40" spans="1:21" x14ac:dyDescent="0.2">
      <c r="A40" s="115" t="s">
        <v>338</v>
      </c>
      <c r="B40" s="116" t="s">
        <v>377</v>
      </c>
      <c r="C40" s="78">
        <f>DSUM(Doklady!A103:J10000,"GGG",Spolu!L40:M42)</f>
        <v>22917.930000000004</v>
      </c>
      <c r="D40" s="78">
        <f>DSUM(Doklady!A103:J10000,"GGG",Spolu!N40:O42)</f>
        <v>5095.7800000000007</v>
      </c>
      <c r="E40" s="78">
        <f>DSUM(Doklady!A103:J10000,"GGG",Spolu!P40:Q42)</f>
        <v>17323.75</v>
      </c>
      <c r="F40" s="78">
        <f>DSUM(Doklady!A103:J10000,"GGG",Spolu!R40:S42)</f>
        <v>10150.540000000001</v>
      </c>
      <c r="G40" s="78">
        <f>DSUM(Doklady!A103:J10000,"GGG",Spolu!T40:U42)-H40</f>
        <v>0</v>
      </c>
      <c r="H40" s="78">
        <f>+IFERROR(VLOOKUP(K40&amp;" - kapitálové transfery",B$53:D$90,3,0),0)</f>
        <v>0</v>
      </c>
      <c r="I40" s="73">
        <f>+C40+D40+E40+F40+G40+H40</f>
        <v>55488.000000000007</v>
      </c>
      <c r="J40" s="218" t="str">
        <f>+K45</f>
        <v>.</v>
      </c>
      <c r="K40" s="218" t="str">
        <f>IF(L38&gt;0,INDEX(FP!K:K,Doklady!B2),".")</f>
        <v>moderný päťboj</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moderný päťboj - bežné transfery</v>
      </c>
      <c r="M41" s="120">
        <v>1</v>
      </c>
      <c r="N41" s="161" t="str">
        <f>+L41</f>
        <v>a - moderný päťboj - bežné transfery</v>
      </c>
      <c r="O41" s="120">
        <v>2</v>
      </c>
      <c r="P41" s="161" t="str">
        <f>+L41</f>
        <v>a - moderný päťboj - bežné transfery</v>
      </c>
      <c r="Q41" s="120">
        <v>3</v>
      </c>
      <c r="R41" s="161" t="str">
        <f>+L41</f>
        <v>a - moderný päťboj - bežné transfery</v>
      </c>
      <c r="S41" s="120">
        <v>4</v>
      </c>
      <c r="T41" s="161" t="str">
        <f>+L41</f>
        <v>a - moderný päťboj - bežné transfery</v>
      </c>
      <c r="U41" s="120">
        <v>5</v>
      </c>
    </row>
    <row r="42" spans="1:21" ht="10.5" customHeight="1" x14ac:dyDescent="0.2">
      <c r="A42" s="115" t="s">
        <v>338</v>
      </c>
      <c r="B42" s="116" t="s">
        <v>380</v>
      </c>
      <c r="C42" s="73">
        <f>+C40</f>
        <v>22917.930000000004</v>
      </c>
      <c r="D42" s="216">
        <f>+D40</f>
        <v>5095.7800000000007</v>
      </c>
      <c r="E42" s="216">
        <f>+E40</f>
        <v>17323.75</v>
      </c>
      <c r="F42" s="216">
        <f>+MIN(F39:F40)</f>
        <v>10150.540000000001</v>
      </c>
      <c r="G42" s="216">
        <f>+MIN(G39+MAX(F39-F40,0)-MAX(E40-E39,0)-MAX(D40-D39,0)-MAX(C40-C39,0),G40)</f>
        <v>-3.637978807091713E-12</v>
      </c>
      <c r="H42" s="216">
        <f>+MIN(H39:H40)</f>
        <v>0</v>
      </c>
      <c r="I42" s="73">
        <f>+C42+D42+E42+MIN(F39:F40)+G42+H42</f>
        <v>55488</v>
      </c>
      <c r="J42" s="219">
        <f>+K47</f>
        <v>0</v>
      </c>
      <c r="K42" s="219">
        <f>+I42-H42</f>
        <v>55488</v>
      </c>
      <c r="L42" s="161" t="str">
        <f>+SUBSTITUTE(L41,"bežné","kapitálové")</f>
        <v>a - moderný päťboj - kapitálové transfery</v>
      </c>
      <c r="M42" s="120">
        <v>1</v>
      </c>
      <c r="N42" s="161" t="str">
        <f>+L42</f>
        <v>a - moderný päťboj - kapitálové transfery</v>
      </c>
      <c r="O42" s="120">
        <v>2</v>
      </c>
      <c r="P42" s="161" t="str">
        <f>+L42</f>
        <v>a - moderný päťboj - kapitálové transfery</v>
      </c>
      <c r="Q42" s="120">
        <v>3</v>
      </c>
      <c r="R42" s="161" t="str">
        <f>+L42</f>
        <v>a - moderný päťboj - kapitálové transfery</v>
      </c>
      <c r="S42" s="120">
        <v>4</v>
      </c>
      <c r="T42" s="161" t="str">
        <f>+L42</f>
        <v>a - moderný päťboj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moderný päťboj - bežné transfery</v>
      </c>
      <c r="C53" s="73">
        <f>IF(A53&lt;&gt;"",INDEX(FP!D:D,Doklady!B$2+(ROW()-53)),"")</f>
        <v>55488</v>
      </c>
      <c r="D53" s="73">
        <f>IF(A53&lt;&gt;"",Doklady!I1-Doklady!J1,"")</f>
        <v>55488.000000000015</v>
      </c>
      <c r="E53" s="73">
        <f>IF(A53&lt;&gt;"",MIN(D53,C53)*Doklady!C1/(1-Doklady!C1),"")</f>
        <v>0</v>
      </c>
      <c r="F53" s="71">
        <f>IF(A53&lt;&gt;"",Doklady!J1,"")</f>
        <v>0</v>
      </c>
      <c r="G53" s="73">
        <f>+IFERROR(HLOOKUP(IF(RIGHT(B53,15)="bežné transfery",LEFT(B53,LEN(B53)-18),0),$J$40:$K$42,3,0),MIN(C53,D53))</f>
        <v>55488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55488</v>
      </c>
      <c r="D130" s="228">
        <f t="shared" ref="D130:I130" si="9">SUM(D53:D129)</f>
        <v>55488.000000000015</v>
      </c>
      <c r="E130" s="228">
        <f t="shared" si="9"/>
        <v>0</v>
      </c>
      <c r="F130" s="228">
        <f t="shared" si="9"/>
        <v>0</v>
      </c>
      <c r="G130" s="228">
        <f t="shared" si="9"/>
        <v>55488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50"/>
      <c r="E140" s="350"/>
      <c r="F140" s="350"/>
      <c r="G140" s="350"/>
      <c r="H140" s="350"/>
      <c r="I140" s="350"/>
      <c r="J140" s="85"/>
    </row>
    <row r="141" spans="1:26" ht="68.25" customHeight="1" x14ac:dyDescent="0.25">
      <c r="A141" s="9"/>
      <c r="B141" s="283" t="s">
        <v>397</v>
      </c>
      <c r="C141" s="214"/>
      <c r="D141" s="330" t="s">
        <v>398</v>
      </c>
      <c r="E141" s="330"/>
      <c r="F141" s="330"/>
      <c r="G141" s="330"/>
      <c r="H141" s="330"/>
      <c r="I141" s="330"/>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H151" sqref="H15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moderný päťboj - bežné transfery</v>
      </c>
      <c r="B1" s="232" t="str">
        <f>INDEX(Adr!A:A,B102+1)</f>
        <v>30788714</v>
      </c>
      <c r="C1" s="233">
        <f>IF(ROW()&lt;=B$3,INDEX(FP!E:E,B$2+ROW()-1),"")</f>
        <v>0</v>
      </c>
      <c r="D1" s="234" t="str">
        <f>IF(ROW()&lt;=B$3,INDEX(FP!F:F,B$2+ROW()-1),"")</f>
        <v>a</v>
      </c>
      <c r="E1" s="234"/>
      <c r="F1" s="234" t="str">
        <f>IF(ROW()&lt;=B$3,INDEX(FP!G:G,B$2+ROW()-1),"")</f>
        <v>026 02</v>
      </c>
      <c r="G1" s="234"/>
      <c r="H1" s="235" t="str">
        <f>IF(ROW()&lt;=B$3,INDEX(FP!C:C,B$2+ROW()-1),"")</f>
        <v>moderný päťboj - bežné transfery</v>
      </c>
      <c r="I1" s="236">
        <f t="shared" ref="I1:I6" si="0">IF(ROW()&lt;=B$3,SUMIF(A$107:A$10042,A1,I$107:I$10042),"")</f>
        <v>55488.000000000015</v>
      </c>
      <c r="J1" s="236">
        <f t="shared" ref="J1:J32" si="1">IF(ROW()&lt;=B$3,SUMIFS(I$103:I$50042,A$103:A$50042,K1,J$103:J$50042,L1),"")</f>
        <v>0</v>
      </c>
      <c r="K1" s="110" t="str">
        <f>$A1</f>
        <v>a - moderný päťboj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74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1505</v>
      </c>
      <c r="B100" s="361"/>
      <c r="C100" s="361"/>
      <c r="D100" s="361"/>
      <c r="E100" s="361"/>
      <c r="F100" s="361"/>
      <c r="G100" s="361"/>
      <c r="H100" s="361"/>
      <c r="I100" s="363" t="s">
        <v>1488</v>
      </c>
      <c r="J100" s="363"/>
      <c r="K100" s="89"/>
    </row>
    <row r="101" spans="1:25" ht="15.6" x14ac:dyDescent="0.3">
      <c r="A101" s="364"/>
      <c r="B101" s="364"/>
      <c r="C101" s="364"/>
      <c r="D101" s="364"/>
      <c r="E101" s="364"/>
      <c r="F101" s="364"/>
      <c r="G101" s="364"/>
      <c r="H101" s="364"/>
      <c r="I101" s="362">
        <v>45887</v>
      </c>
      <c r="J101" s="362"/>
    </row>
    <row r="102" spans="1:25" ht="13.8" x14ac:dyDescent="0.25">
      <c r="A102" s="249" t="s">
        <v>403</v>
      </c>
      <c r="B102" s="250">
        <v>67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1506</v>
      </c>
      <c r="B107" s="14" t="s">
        <v>1507</v>
      </c>
      <c r="C107" s="14"/>
      <c r="D107" s="16">
        <v>45664</v>
      </c>
      <c r="E107" s="16"/>
      <c r="F107" s="14" t="s">
        <v>1508</v>
      </c>
      <c r="G107" s="14"/>
      <c r="H107" s="14"/>
      <c r="I107" s="15">
        <v>49.99</v>
      </c>
      <c r="J107" s="77">
        <v>4</v>
      </c>
      <c r="K107" s="92"/>
    </row>
    <row r="108" spans="1:25" ht="13.2" x14ac:dyDescent="0.25">
      <c r="A108" s="14" t="s">
        <v>1506</v>
      </c>
      <c r="B108" s="14" t="s">
        <v>1509</v>
      </c>
      <c r="C108" s="14" t="s">
        <v>1510</v>
      </c>
      <c r="D108" s="16">
        <v>45688</v>
      </c>
      <c r="E108" s="16">
        <v>45688</v>
      </c>
      <c r="F108" s="14" t="s">
        <v>1511</v>
      </c>
      <c r="G108" s="14"/>
      <c r="H108" s="14" t="s">
        <v>1512</v>
      </c>
      <c r="I108" s="15">
        <v>13</v>
      </c>
      <c r="J108" s="77">
        <v>4</v>
      </c>
      <c r="K108" s="92"/>
    </row>
    <row r="109" spans="1:25" ht="40.799999999999997" x14ac:dyDescent="0.25">
      <c r="A109" s="14" t="s">
        <v>1506</v>
      </c>
      <c r="B109" s="14" t="s">
        <v>1513</v>
      </c>
      <c r="C109" s="14" t="s">
        <v>1510</v>
      </c>
      <c r="D109" s="16">
        <v>45688</v>
      </c>
      <c r="E109" s="16">
        <v>45688</v>
      </c>
      <c r="F109" s="14" t="s">
        <v>1514</v>
      </c>
      <c r="G109" s="14" t="s">
        <v>919</v>
      </c>
      <c r="H109" s="14" t="s">
        <v>1515</v>
      </c>
      <c r="I109" s="15">
        <v>1332.21</v>
      </c>
      <c r="J109" s="77">
        <v>3</v>
      </c>
      <c r="K109" s="92"/>
    </row>
    <row r="110" spans="1:25" ht="40.799999999999997" x14ac:dyDescent="0.25">
      <c r="A110" s="14" t="s">
        <v>1506</v>
      </c>
      <c r="B110" s="14" t="s">
        <v>1513</v>
      </c>
      <c r="C110" s="14" t="s">
        <v>1510</v>
      </c>
      <c r="D110" s="16">
        <v>45688</v>
      </c>
      <c r="E110" s="16">
        <v>45688</v>
      </c>
      <c r="F110" s="14" t="s">
        <v>1514</v>
      </c>
      <c r="G110" s="14" t="s">
        <v>919</v>
      </c>
      <c r="H110" s="14" t="s">
        <v>1516</v>
      </c>
      <c r="I110" s="15">
        <v>838.6</v>
      </c>
      <c r="J110" s="77">
        <v>4</v>
      </c>
      <c r="K110" s="92"/>
    </row>
    <row r="111" spans="1:25" ht="40.799999999999997" x14ac:dyDescent="0.25">
      <c r="A111" s="14" t="s">
        <v>1506</v>
      </c>
      <c r="B111" s="14" t="s">
        <v>1513</v>
      </c>
      <c r="C111" s="14" t="s">
        <v>1510</v>
      </c>
      <c r="D111" s="16">
        <v>45688</v>
      </c>
      <c r="E111" s="16">
        <v>45688</v>
      </c>
      <c r="F111" s="14" t="s">
        <v>1514</v>
      </c>
      <c r="G111" s="14" t="s">
        <v>919</v>
      </c>
      <c r="H111" s="14" t="s">
        <v>1517</v>
      </c>
      <c r="I111" s="15">
        <v>718.8</v>
      </c>
      <c r="J111" s="77">
        <v>4</v>
      </c>
      <c r="K111" s="92"/>
    </row>
    <row r="112" spans="1:25" ht="20.399999999999999" x14ac:dyDescent="0.25">
      <c r="A112" s="14" t="s">
        <v>1506</v>
      </c>
      <c r="B112" s="14" t="s">
        <v>1518</v>
      </c>
      <c r="C112" s="14" t="s">
        <v>1519</v>
      </c>
      <c r="D112" s="16">
        <v>45702</v>
      </c>
      <c r="E112" s="16"/>
      <c r="F112" s="14" t="s">
        <v>1520</v>
      </c>
      <c r="G112" s="14" t="s">
        <v>1521</v>
      </c>
      <c r="H112" s="14" t="s">
        <v>1522</v>
      </c>
      <c r="I112" s="15">
        <v>30.75</v>
      </c>
      <c r="J112" s="77">
        <v>4</v>
      </c>
      <c r="K112" s="92"/>
    </row>
    <row r="113" spans="1:11" ht="13.2" x14ac:dyDescent="0.25">
      <c r="A113" s="14" t="s">
        <v>1506</v>
      </c>
      <c r="B113" s="14" t="s">
        <v>1523</v>
      </c>
      <c r="C113" s="14" t="s">
        <v>1524</v>
      </c>
      <c r="D113" s="16">
        <v>45716</v>
      </c>
      <c r="E113" s="16">
        <v>45716</v>
      </c>
      <c r="F113" s="14" t="s">
        <v>1511</v>
      </c>
      <c r="G113" s="14"/>
      <c r="H113" s="14" t="s">
        <v>1512</v>
      </c>
      <c r="I113" s="15">
        <v>13</v>
      </c>
      <c r="J113" s="77">
        <v>4</v>
      </c>
      <c r="K113" s="92"/>
    </row>
    <row r="114" spans="1:11" ht="40.799999999999997" x14ac:dyDescent="0.25">
      <c r="A114" s="14" t="s">
        <v>1506</v>
      </c>
      <c r="B114" s="14" t="s">
        <v>1525</v>
      </c>
      <c r="C114" s="14" t="s">
        <v>1524</v>
      </c>
      <c r="D114" s="16">
        <v>45716</v>
      </c>
      <c r="E114" s="16">
        <v>45716</v>
      </c>
      <c r="F114" s="14" t="s">
        <v>1526</v>
      </c>
      <c r="G114" s="14" t="s">
        <v>919</v>
      </c>
      <c r="H114" s="14" t="s">
        <v>1515</v>
      </c>
      <c r="I114" s="15">
        <v>1327</v>
      </c>
      <c r="J114" s="77">
        <v>3</v>
      </c>
      <c r="K114" s="92"/>
    </row>
    <row r="115" spans="1:11" ht="40.799999999999997" x14ac:dyDescent="0.25">
      <c r="A115" s="14" t="s">
        <v>1506</v>
      </c>
      <c r="B115" s="14" t="s">
        <v>1525</v>
      </c>
      <c r="C115" s="14" t="s">
        <v>1524</v>
      </c>
      <c r="D115" s="16">
        <v>45716</v>
      </c>
      <c r="E115" s="16">
        <v>45716</v>
      </c>
      <c r="F115" s="14" t="s">
        <v>1526</v>
      </c>
      <c r="G115" s="14" t="s">
        <v>919</v>
      </c>
      <c r="H115" s="14" t="s">
        <v>1516</v>
      </c>
      <c r="I115" s="15">
        <v>838.6</v>
      </c>
      <c r="J115" s="77">
        <v>4</v>
      </c>
      <c r="K115" s="92"/>
    </row>
    <row r="116" spans="1:11" ht="40.799999999999997" x14ac:dyDescent="0.25">
      <c r="A116" s="14" t="s">
        <v>1506</v>
      </c>
      <c r="B116" s="14" t="s">
        <v>1525</v>
      </c>
      <c r="C116" s="14" t="s">
        <v>1524</v>
      </c>
      <c r="D116" s="16">
        <v>45716</v>
      </c>
      <c r="E116" s="16">
        <v>45716</v>
      </c>
      <c r="F116" s="14" t="s">
        <v>1526</v>
      </c>
      <c r="G116" s="14" t="s">
        <v>919</v>
      </c>
      <c r="H116" s="14" t="s">
        <v>1517</v>
      </c>
      <c r="I116" s="15">
        <v>718.8</v>
      </c>
      <c r="J116" s="77">
        <v>4</v>
      </c>
      <c r="K116" s="92"/>
    </row>
    <row r="117" spans="1:11" ht="20.399999999999999" x14ac:dyDescent="0.25">
      <c r="A117" s="14" t="s">
        <v>1506</v>
      </c>
      <c r="B117" s="14" t="s">
        <v>1527</v>
      </c>
      <c r="C117" s="14" t="s">
        <v>1528</v>
      </c>
      <c r="D117" s="16">
        <v>45730</v>
      </c>
      <c r="E117" s="16"/>
      <c r="F117" s="14" t="s">
        <v>1529</v>
      </c>
      <c r="G117" s="14" t="s">
        <v>1521</v>
      </c>
      <c r="H117" s="14" t="s">
        <v>1522</v>
      </c>
      <c r="I117" s="15">
        <v>30.75</v>
      </c>
      <c r="J117" s="77">
        <v>4</v>
      </c>
      <c r="K117" s="92"/>
    </row>
    <row r="118" spans="1:11" ht="20.399999999999999" x14ac:dyDescent="0.25">
      <c r="A118" s="14" t="s">
        <v>1506</v>
      </c>
      <c r="B118" s="14" t="s">
        <v>1530</v>
      </c>
      <c r="C118" s="14" t="s">
        <v>1531</v>
      </c>
      <c r="D118" s="16">
        <v>45733</v>
      </c>
      <c r="E118" s="16"/>
      <c r="F118" s="14" t="s">
        <v>1532</v>
      </c>
      <c r="G118" s="14" t="s">
        <v>1533</v>
      </c>
      <c r="H118" s="14" t="s">
        <v>1534</v>
      </c>
      <c r="I118" s="15">
        <v>328</v>
      </c>
      <c r="J118" s="77">
        <v>3</v>
      </c>
      <c r="K118" s="92"/>
    </row>
    <row r="119" spans="1:11" ht="13.2" x14ac:dyDescent="0.25">
      <c r="A119" s="14" t="s">
        <v>1506</v>
      </c>
      <c r="B119" s="14" t="s">
        <v>1535</v>
      </c>
      <c r="C119" s="14"/>
      <c r="D119" s="16">
        <v>45733</v>
      </c>
      <c r="E119" s="16"/>
      <c r="F119" s="14" t="s">
        <v>1536</v>
      </c>
      <c r="G119" s="14"/>
      <c r="H119" s="14" t="s">
        <v>1537</v>
      </c>
      <c r="I119" s="15">
        <v>61.75</v>
      </c>
      <c r="J119" s="77">
        <v>4</v>
      </c>
      <c r="K119" s="92"/>
    </row>
    <row r="120" spans="1:11" ht="122.4" x14ac:dyDescent="0.25">
      <c r="A120" s="14" t="s">
        <v>1506</v>
      </c>
      <c r="B120" s="14" t="s">
        <v>1538</v>
      </c>
      <c r="C120" s="14"/>
      <c r="D120" s="16"/>
      <c r="E120" s="16"/>
      <c r="F120" s="14" t="s">
        <v>1539</v>
      </c>
      <c r="G120" s="14"/>
      <c r="H120" s="14"/>
      <c r="I120" s="15"/>
      <c r="J120" s="77"/>
      <c r="K120" s="92"/>
    </row>
    <row r="121" spans="1:11" ht="30.6" x14ac:dyDescent="0.25">
      <c r="A121" s="14" t="s">
        <v>1506</v>
      </c>
      <c r="B121" s="14" t="s">
        <v>1538</v>
      </c>
      <c r="C121" s="14" t="s">
        <v>1540</v>
      </c>
      <c r="D121" s="16">
        <v>45733</v>
      </c>
      <c r="E121" s="16">
        <v>45675</v>
      </c>
      <c r="F121" s="14" t="s">
        <v>1541</v>
      </c>
      <c r="G121" s="14"/>
      <c r="H121" s="14" t="s">
        <v>1542</v>
      </c>
      <c r="I121" s="15">
        <v>192.61</v>
      </c>
      <c r="J121" s="77">
        <v>4</v>
      </c>
      <c r="K121" s="92"/>
    </row>
    <row r="122" spans="1:11" ht="30.6" x14ac:dyDescent="0.25">
      <c r="A122" s="14" t="s">
        <v>1506</v>
      </c>
      <c r="B122" s="14" t="s">
        <v>1538</v>
      </c>
      <c r="C122" s="14" t="s">
        <v>1543</v>
      </c>
      <c r="D122" s="16">
        <v>45733</v>
      </c>
      <c r="E122" s="16">
        <v>45673</v>
      </c>
      <c r="F122" s="14" t="s">
        <v>1544</v>
      </c>
      <c r="G122" s="14"/>
      <c r="H122" s="14" t="s">
        <v>1545</v>
      </c>
      <c r="I122" s="15">
        <v>226.4</v>
      </c>
      <c r="J122" s="77">
        <v>4</v>
      </c>
      <c r="K122" s="92"/>
    </row>
    <row r="123" spans="1:11" ht="13.2" x14ac:dyDescent="0.25">
      <c r="A123" s="14" t="s">
        <v>1506</v>
      </c>
      <c r="B123" s="14" t="s">
        <v>1538</v>
      </c>
      <c r="C123" s="14"/>
      <c r="D123" s="16">
        <v>45733</v>
      </c>
      <c r="E123" s="16">
        <v>45675</v>
      </c>
      <c r="F123" s="14" t="s">
        <v>1546</v>
      </c>
      <c r="G123" s="14"/>
      <c r="H123" s="14" t="s">
        <v>1542</v>
      </c>
      <c r="I123" s="15">
        <v>26.36</v>
      </c>
      <c r="J123" s="77">
        <v>4</v>
      </c>
      <c r="K123" s="92"/>
    </row>
    <row r="124" spans="1:11" ht="20.399999999999999" x14ac:dyDescent="0.25">
      <c r="A124" s="14" t="s">
        <v>1506</v>
      </c>
      <c r="B124" s="14" t="s">
        <v>1547</v>
      </c>
      <c r="C124" s="14"/>
      <c r="D124" s="16">
        <v>45740</v>
      </c>
      <c r="E124" s="16"/>
      <c r="F124" s="14" t="s">
        <v>1548</v>
      </c>
      <c r="G124" s="14"/>
      <c r="H124" s="14" t="s">
        <v>1542</v>
      </c>
      <c r="I124" s="15">
        <v>50</v>
      </c>
      <c r="J124" s="77">
        <v>4</v>
      </c>
      <c r="K124" s="92"/>
    </row>
    <row r="125" spans="1:11" ht="20.399999999999999" x14ac:dyDescent="0.25">
      <c r="A125" s="14" t="s">
        <v>1506</v>
      </c>
      <c r="B125" s="14" t="s">
        <v>1549</v>
      </c>
      <c r="C125" s="14"/>
      <c r="D125" s="16">
        <v>45740</v>
      </c>
      <c r="E125" s="16"/>
      <c r="F125" s="14" t="s">
        <v>1550</v>
      </c>
      <c r="G125" s="14"/>
      <c r="H125" s="14" t="s">
        <v>1551</v>
      </c>
      <c r="I125" s="15">
        <v>200</v>
      </c>
      <c r="J125" s="77">
        <v>3</v>
      </c>
      <c r="K125" s="92"/>
    </row>
    <row r="126" spans="1:11" ht="20.399999999999999" x14ac:dyDescent="0.25">
      <c r="A126" s="14" t="s">
        <v>1506</v>
      </c>
      <c r="B126" s="14" t="s">
        <v>1552</v>
      </c>
      <c r="C126" s="14" t="s">
        <v>1553</v>
      </c>
      <c r="D126" s="16">
        <v>45747</v>
      </c>
      <c r="E126" s="16"/>
      <c r="F126" s="14" t="s">
        <v>1554</v>
      </c>
      <c r="G126" s="14" t="s">
        <v>1555</v>
      </c>
      <c r="H126" s="14" t="s">
        <v>1556</v>
      </c>
      <c r="I126" s="15">
        <v>1.1399999999999999</v>
      </c>
      <c r="J126" s="77">
        <v>3</v>
      </c>
      <c r="K126" s="92"/>
    </row>
    <row r="127" spans="1:11" ht="20.399999999999999" x14ac:dyDescent="0.25">
      <c r="A127" s="14" t="s">
        <v>1506</v>
      </c>
      <c r="B127" s="14" t="s">
        <v>1557</v>
      </c>
      <c r="C127" s="14" t="s">
        <v>1553</v>
      </c>
      <c r="D127" s="16">
        <v>45747</v>
      </c>
      <c r="E127" s="16"/>
      <c r="F127" s="14" t="s">
        <v>1558</v>
      </c>
      <c r="G127" s="14" t="s">
        <v>1555</v>
      </c>
      <c r="H127" s="14" t="s">
        <v>1556</v>
      </c>
      <c r="I127" s="15">
        <v>50.22</v>
      </c>
      <c r="J127" s="77">
        <v>3</v>
      </c>
      <c r="K127" s="92"/>
    </row>
    <row r="128" spans="1:11" ht="13.2" x14ac:dyDescent="0.25">
      <c r="A128" s="14" t="s">
        <v>1506</v>
      </c>
      <c r="B128" s="14" t="s">
        <v>1559</v>
      </c>
      <c r="C128" s="14" t="s">
        <v>1560</v>
      </c>
      <c r="D128" s="16">
        <v>45747</v>
      </c>
      <c r="E128" s="16"/>
      <c r="F128" s="14" t="s">
        <v>1561</v>
      </c>
      <c r="G128" s="14" t="s">
        <v>1562</v>
      </c>
      <c r="H128" s="14" t="s">
        <v>1563</v>
      </c>
      <c r="I128" s="15">
        <v>72</v>
      </c>
      <c r="J128" s="77">
        <v>4</v>
      </c>
      <c r="K128" s="92"/>
    </row>
    <row r="129" spans="1:11" ht="30.6" x14ac:dyDescent="0.25">
      <c r="A129" s="14" t="s">
        <v>1506</v>
      </c>
      <c r="B129" s="14" t="s">
        <v>1564</v>
      </c>
      <c r="C129" s="14" t="s">
        <v>1565</v>
      </c>
      <c r="D129" s="16">
        <v>45747</v>
      </c>
      <c r="E129" s="16"/>
      <c r="F129" s="14" t="s">
        <v>1566</v>
      </c>
      <c r="G129" s="14" t="s">
        <v>1567</v>
      </c>
      <c r="H129" s="14" t="s">
        <v>1568</v>
      </c>
      <c r="I129" s="15">
        <v>1576.8</v>
      </c>
      <c r="J129" s="77">
        <v>1</v>
      </c>
      <c r="K129" s="92"/>
    </row>
    <row r="130" spans="1:11" ht="30.6" x14ac:dyDescent="0.25">
      <c r="A130" s="14" t="s">
        <v>1506</v>
      </c>
      <c r="B130" s="14" t="s">
        <v>1569</v>
      </c>
      <c r="C130" s="14" t="s">
        <v>1570</v>
      </c>
      <c r="D130" s="16">
        <v>45747</v>
      </c>
      <c r="E130" s="16"/>
      <c r="F130" s="14" t="s">
        <v>1571</v>
      </c>
      <c r="G130" s="14" t="s">
        <v>1567</v>
      </c>
      <c r="H130" s="14" t="s">
        <v>1568</v>
      </c>
      <c r="I130" s="15">
        <v>1770.6</v>
      </c>
      <c r="J130" s="77">
        <v>1</v>
      </c>
      <c r="K130" s="92"/>
    </row>
    <row r="131" spans="1:11" ht="122.4" x14ac:dyDescent="0.25">
      <c r="A131" s="14" t="s">
        <v>1506</v>
      </c>
      <c r="B131" s="14" t="s">
        <v>1572</v>
      </c>
      <c r="C131" s="14"/>
      <c r="D131" s="16"/>
      <c r="E131" s="16"/>
      <c r="F131" s="14" t="s">
        <v>1573</v>
      </c>
      <c r="G131" s="14"/>
      <c r="H131" s="14"/>
      <c r="I131" s="15"/>
      <c r="J131" s="77"/>
      <c r="K131" s="92"/>
    </row>
    <row r="132" spans="1:11" ht="30.6" x14ac:dyDescent="0.25">
      <c r="A132" s="14" t="s">
        <v>1506</v>
      </c>
      <c r="B132" s="14" t="s">
        <v>1572</v>
      </c>
      <c r="C132" s="14"/>
      <c r="D132" s="16">
        <v>45747</v>
      </c>
      <c r="E132" s="16"/>
      <c r="F132" s="14" t="s">
        <v>1541</v>
      </c>
      <c r="G132" s="14"/>
      <c r="H132" s="14" t="s">
        <v>1542</v>
      </c>
      <c r="I132" s="15">
        <v>192.61</v>
      </c>
      <c r="J132" s="77">
        <v>4</v>
      </c>
      <c r="K132" s="92"/>
    </row>
    <row r="133" spans="1:11" ht="30.6" x14ac:dyDescent="0.25">
      <c r="A133" s="14" t="s">
        <v>1506</v>
      </c>
      <c r="B133" s="14" t="s">
        <v>1572</v>
      </c>
      <c r="C133" s="14"/>
      <c r="D133" s="16">
        <v>45747</v>
      </c>
      <c r="E133" s="16"/>
      <c r="F133" s="14" t="s">
        <v>1544</v>
      </c>
      <c r="G133" s="14"/>
      <c r="H133" s="14" t="s">
        <v>1545</v>
      </c>
      <c r="I133" s="15">
        <v>213.89</v>
      </c>
      <c r="J133" s="77">
        <v>4</v>
      </c>
      <c r="K133" s="92"/>
    </row>
    <row r="134" spans="1:11" ht="13.2" x14ac:dyDescent="0.25">
      <c r="A134" s="14" t="s">
        <v>1506</v>
      </c>
      <c r="B134" s="14" t="s">
        <v>1572</v>
      </c>
      <c r="C134" s="14"/>
      <c r="D134" s="16">
        <v>45747</v>
      </c>
      <c r="E134" s="16"/>
      <c r="F134" s="14" t="s">
        <v>1574</v>
      </c>
      <c r="G134" s="14"/>
      <c r="H134" s="14" t="s">
        <v>1542</v>
      </c>
      <c r="I134" s="15">
        <v>10.45</v>
      </c>
      <c r="J134" s="77">
        <v>4</v>
      </c>
      <c r="K134" s="92"/>
    </row>
    <row r="135" spans="1:11" ht="13.2" x14ac:dyDescent="0.25">
      <c r="A135" s="14" t="s">
        <v>1506</v>
      </c>
      <c r="B135" s="14" t="s">
        <v>1575</v>
      </c>
      <c r="C135" s="14" t="s">
        <v>1576</v>
      </c>
      <c r="D135" s="16">
        <v>45747</v>
      </c>
      <c r="E135" s="16"/>
      <c r="F135" s="14" t="s">
        <v>1511</v>
      </c>
      <c r="G135" s="14" t="s">
        <v>1577</v>
      </c>
      <c r="H135" s="14" t="s">
        <v>1578</v>
      </c>
      <c r="I135" s="15">
        <v>13</v>
      </c>
      <c r="J135" s="77">
        <v>4</v>
      </c>
      <c r="K135" s="92"/>
    </row>
    <row r="136" spans="1:11" ht="51" x14ac:dyDescent="0.25">
      <c r="A136" s="14" t="s">
        <v>1506</v>
      </c>
      <c r="B136" s="14" t="s">
        <v>1579</v>
      </c>
      <c r="C136" s="14" t="s">
        <v>1576</v>
      </c>
      <c r="D136" s="16">
        <v>45747</v>
      </c>
      <c r="E136" s="16">
        <v>45747</v>
      </c>
      <c r="F136" s="14" t="s">
        <v>1580</v>
      </c>
      <c r="G136" s="14" t="s">
        <v>919</v>
      </c>
      <c r="H136" s="14" t="s">
        <v>1516</v>
      </c>
      <c r="I136" s="15">
        <v>838.6</v>
      </c>
      <c r="J136" s="77">
        <v>4</v>
      </c>
      <c r="K136" s="92"/>
    </row>
    <row r="137" spans="1:11" ht="51" x14ac:dyDescent="0.25">
      <c r="A137" s="14" t="s">
        <v>1506</v>
      </c>
      <c r="B137" s="14" t="s">
        <v>1579</v>
      </c>
      <c r="C137" s="14" t="s">
        <v>1576</v>
      </c>
      <c r="D137" s="16">
        <v>45747</v>
      </c>
      <c r="E137" s="16">
        <v>45747</v>
      </c>
      <c r="F137" s="14" t="s">
        <v>1580</v>
      </c>
      <c r="G137" s="14" t="s">
        <v>919</v>
      </c>
      <c r="H137" s="14" t="s">
        <v>1517</v>
      </c>
      <c r="I137" s="15">
        <v>718.8</v>
      </c>
      <c r="J137" s="77">
        <v>4</v>
      </c>
      <c r="K137" s="92"/>
    </row>
    <row r="138" spans="1:11" ht="51" x14ac:dyDescent="0.25">
      <c r="A138" s="14" t="s">
        <v>1506</v>
      </c>
      <c r="B138" s="14" t="s">
        <v>1579</v>
      </c>
      <c r="C138" s="14" t="s">
        <v>1576</v>
      </c>
      <c r="D138" s="16">
        <v>45747</v>
      </c>
      <c r="E138" s="16">
        <v>45747</v>
      </c>
      <c r="F138" s="14" t="s">
        <v>1580</v>
      </c>
      <c r="G138" s="14" t="s">
        <v>919</v>
      </c>
      <c r="H138" s="14" t="s">
        <v>1515</v>
      </c>
      <c r="I138" s="15">
        <v>1327</v>
      </c>
      <c r="J138" s="77">
        <v>3</v>
      </c>
      <c r="K138" s="92"/>
    </row>
    <row r="139" spans="1:11" ht="20.399999999999999" x14ac:dyDescent="0.25">
      <c r="A139" s="14" t="s">
        <v>1506</v>
      </c>
      <c r="B139" s="14" t="s">
        <v>1581</v>
      </c>
      <c r="C139" s="14" t="s">
        <v>1582</v>
      </c>
      <c r="D139" s="16">
        <v>45756</v>
      </c>
      <c r="E139" s="16"/>
      <c r="F139" s="14" t="s">
        <v>1583</v>
      </c>
      <c r="G139" s="14" t="s">
        <v>1521</v>
      </c>
      <c r="H139" s="14" t="s">
        <v>1522</v>
      </c>
      <c r="I139" s="15">
        <v>30.75</v>
      </c>
      <c r="J139" s="77">
        <v>4</v>
      </c>
      <c r="K139" s="92"/>
    </row>
    <row r="140" spans="1:11" ht="122.4" x14ac:dyDescent="0.25">
      <c r="A140" s="14" t="s">
        <v>1506</v>
      </c>
      <c r="B140" s="14"/>
      <c r="C140" s="14"/>
      <c r="D140" s="16"/>
      <c r="E140" s="16"/>
      <c r="F140" s="14" t="s">
        <v>1584</v>
      </c>
      <c r="G140" s="14"/>
      <c r="H140" s="14"/>
      <c r="I140" s="15"/>
      <c r="J140" s="77"/>
      <c r="K140" s="92"/>
    </row>
    <row r="141" spans="1:11" ht="30.6" x14ac:dyDescent="0.25">
      <c r="A141" s="14" t="s">
        <v>1506</v>
      </c>
      <c r="B141" s="14" t="s">
        <v>1585</v>
      </c>
      <c r="C141" s="14" t="s">
        <v>1586</v>
      </c>
      <c r="D141" s="16">
        <v>45775</v>
      </c>
      <c r="E141" s="16">
        <v>45759</v>
      </c>
      <c r="F141" s="14" t="s">
        <v>1587</v>
      </c>
      <c r="G141" s="14"/>
      <c r="H141" s="14" t="s">
        <v>1542</v>
      </c>
      <c r="I141" s="15">
        <v>184.5</v>
      </c>
      <c r="J141" s="77">
        <v>2</v>
      </c>
      <c r="K141" s="92"/>
    </row>
    <row r="142" spans="1:11" ht="30.6" x14ac:dyDescent="0.25">
      <c r="A142" s="14" t="s">
        <v>1506</v>
      </c>
      <c r="B142" s="14" t="s">
        <v>1585</v>
      </c>
      <c r="C142" s="14" t="s">
        <v>1588</v>
      </c>
      <c r="D142" s="16">
        <v>45775</v>
      </c>
      <c r="E142" s="16">
        <v>45758</v>
      </c>
      <c r="F142" s="14" t="s">
        <v>1544</v>
      </c>
      <c r="G142" s="14"/>
      <c r="H142" s="14" t="s">
        <v>1545</v>
      </c>
      <c r="I142" s="15">
        <v>214.88</v>
      </c>
      <c r="J142" s="77">
        <v>2</v>
      </c>
      <c r="K142" s="92"/>
    </row>
    <row r="143" spans="1:11" ht="20.399999999999999" x14ac:dyDescent="0.25">
      <c r="A143" s="14" t="s">
        <v>1506</v>
      </c>
      <c r="B143" s="14" t="s">
        <v>1585</v>
      </c>
      <c r="C143" s="14" t="s">
        <v>1589</v>
      </c>
      <c r="D143" s="16">
        <v>45775</v>
      </c>
      <c r="E143" s="16">
        <v>45758</v>
      </c>
      <c r="F143" s="14" t="s">
        <v>1590</v>
      </c>
      <c r="G143" s="14"/>
      <c r="H143" s="14" t="s">
        <v>1591</v>
      </c>
      <c r="I143" s="15">
        <v>140.56</v>
      </c>
      <c r="J143" s="77">
        <v>2</v>
      </c>
      <c r="K143" s="92"/>
    </row>
    <row r="144" spans="1:11" ht="20.399999999999999" x14ac:dyDescent="0.25">
      <c r="A144" s="14" t="s">
        <v>1506</v>
      </c>
      <c r="B144" s="14" t="s">
        <v>1585</v>
      </c>
      <c r="C144" s="14" t="s">
        <v>1592</v>
      </c>
      <c r="D144" s="16">
        <v>45775</v>
      </c>
      <c r="E144" s="16">
        <v>45759</v>
      </c>
      <c r="F144" s="14" t="s">
        <v>1593</v>
      </c>
      <c r="G144" s="14"/>
      <c r="H144" s="14" t="s">
        <v>1542</v>
      </c>
      <c r="I144" s="15">
        <v>19.579999999999998</v>
      </c>
      <c r="J144" s="77">
        <v>2</v>
      </c>
      <c r="K144" s="92"/>
    </row>
    <row r="145" spans="1:11" ht="20.399999999999999" x14ac:dyDescent="0.25">
      <c r="A145" s="14" t="s">
        <v>1506</v>
      </c>
      <c r="B145" s="14" t="s">
        <v>1594</v>
      </c>
      <c r="C145" s="14" t="s">
        <v>1595</v>
      </c>
      <c r="D145" s="16">
        <v>45763</v>
      </c>
      <c r="E145" s="16"/>
      <c r="F145" s="14" t="s">
        <v>1596</v>
      </c>
      <c r="G145" s="14" t="s">
        <v>1597</v>
      </c>
      <c r="H145" s="14" t="s">
        <v>1598</v>
      </c>
      <c r="I145" s="15">
        <v>108</v>
      </c>
      <c r="J145" s="77">
        <v>2</v>
      </c>
      <c r="K145" s="92"/>
    </row>
    <row r="146" spans="1:11" ht="30.6" x14ac:dyDescent="0.25">
      <c r="A146" s="14" t="s">
        <v>1506</v>
      </c>
      <c r="B146" s="14" t="s">
        <v>1599</v>
      </c>
      <c r="C146" s="14" t="s">
        <v>1600</v>
      </c>
      <c r="D146" s="16">
        <v>45789</v>
      </c>
      <c r="E146" s="16"/>
      <c r="F146" s="14" t="s">
        <v>1601</v>
      </c>
      <c r="G146" s="14" t="s">
        <v>1567</v>
      </c>
      <c r="H146" s="14" t="s">
        <v>1568</v>
      </c>
      <c r="I146" s="15">
        <v>144</v>
      </c>
      <c r="J146" s="77">
        <v>1</v>
      </c>
      <c r="K146" s="92"/>
    </row>
    <row r="147" spans="1:11" ht="20.399999999999999" x14ac:dyDescent="0.25">
      <c r="A147" s="14" t="s">
        <v>1506</v>
      </c>
      <c r="B147" s="14" t="s">
        <v>1602</v>
      </c>
      <c r="C147" s="14" t="s">
        <v>1603</v>
      </c>
      <c r="D147" s="16">
        <v>45775</v>
      </c>
      <c r="E147" s="16"/>
      <c r="F147" s="14" t="s">
        <v>1604</v>
      </c>
      <c r="G147" s="14" t="s">
        <v>1555</v>
      </c>
      <c r="H147" s="14" t="s">
        <v>1556</v>
      </c>
      <c r="I147" s="15">
        <v>50.97</v>
      </c>
      <c r="J147" s="77">
        <v>3</v>
      </c>
      <c r="K147" s="92"/>
    </row>
    <row r="148" spans="1:11" ht="30.6" x14ac:dyDescent="0.25">
      <c r="A148" s="14" t="s">
        <v>1506</v>
      </c>
      <c r="B148" s="14" t="s">
        <v>1605</v>
      </c>
      <c r="C148" s="14" t="s">
        <v>1606</v>
      </c>
      <c r="D148" s="16">
        <v>45775</v>
      </c>
      <c r="E148" s="16"/>
      <c r="F148" s="14" t="s">
        <v>1607</v>
      </c>
      <c r="G148" s="14" t="s">
        <v>1567</v>
      </c>
      <c r="H148" s="14" t="s">
        <v>1568</v>
      </c>
      <c r="I148" s="15">
        <v>1553.4</v>
      </c>
      <c r="J148" s="77">
        <v>1</v>
      </c>
      <c r="K148" s="92"/>
    </row>
    <row r="149" spans="1:11" ht="30.6" x14ac:dyDescent="0.25">
      <c r="A149" s="14" t="s">
        <v>1506</v>
      </c>
      <c r="B149" s="14" t="s">
        <v>1608</v>
      </c>
      <c r="C149" s="14" t="s">
        <v>1609</v>
      </c>
      <c r="D149" s="16">
        <v>45775</v>
      </c>
      <c r="E149" s="16"/>
      <c r="F149" s="14" t="s">
        <v>1610</v>
      </c>
      <c r="G149" s="14" t="s">
        <v>1567</v>
      </c>
      <c r="H149" s="14" t="s">
        <v>1568</v>
      </c>
      <c r="I149" s="15">
        <v>1751.22</v>
      </c>
      <c r="J149" s="77">
        <v>1</v>
      </c>
      <c r="K149" s="92"/>
    </row>
    <row r="150" spans="1:11" ht="13.2" x14ac:dyDescent="0.25">
      <c r="A150" s="14" t="s">
        <v>1506</v>
      </c>
      <c r="B150" s="14" t="s">
        <v>1611</v>
      </c>
      <c r="C150" s="14" t="s">
        <v>1612</v>
      </c>
      <c r="D150" s="16">
        <v>45777</v>
      </c>
      <c r="E150" s="16"/>
      <c r="F150" s="14" t="s">
        <v>1511</v>
      </c>
      <c r="G150" s="14" t="s">
        <v>1577</v>
      </c>
      <c r="H150" s="14" t="s">
        <v>1578</v>
      </c>
      <c r="I150" s="15">
        <v>13</v>
      </c>
      <c r="J150" s="77">
        <v>4</v>
      </c>
      <c r="K150" s="92"/>
    </row>
    <row r="151" spans="1:11" ht="51" x14ac:dyDescent="0.25">
      <c r="A151" s="14" t="s">
        <v>1506</v>
      </c>
      <c r="B151" s="14" t="s">
        <v>1613</v>
      </c>
      <c r="C151" s="14" t="s">
        <v>1614</v>
      </c>
      <c r="D151" s="16">
        <v>45777</v>
      </c>
      <c r="E151" s="16">
        <v>45777</v>
      </c>
      <c r="F151" s="14" t="s">
        <v>1615</v>
      </c>
      <c r="G151" s="14" t="s">
        <v>919</v>
      </c>
      <c r="H151" s="14" t="s">
        <v>1516</v>
      </c>
      <c r="I151" s="15">
        <v>718.8</v>
      </c>
      <c r="J151" s="77">
        <v>4</v>
      </c>
      <c r="K151" s="92"/>
    </row>
    <row r="152" spans="1:11" ht="51" x14ac:dyDescent="0.25">
      <c r="A152" s="14" t="s">
        <v>1506</v>
      </c>
      <c r="B152" s="14" t="s">
        <v>1613</v>
      </c>
      <c r="C152" s="14" t="s">
        <v>1614</v>
      </c>
      <c r="D152" s="16">
        <v>45777</v>
      </c>
      <c r="E152" s="16">
        <v>45777</v>
      </c>
      <c r="F152" s="14" t="s">
        <v>1615</v>
      </c>
      <c r="G152" s="14" t="s">
        <v>919</v>
      </c>
      <c r="H152" s="14" t="s">
        <v>1515</v>
      </c>
      <c r="I152" s="15">
        <v>1857.8</v>
      </c>
      <c r="J152" s="77">
        <v>3</v>
      </c>
      <c r="K152" s="92"/>
    </row>
    <row r="153" spans="1:11" ht="30.6" x14ac:dyDescent="0.25">
      <c r="A153" s="14" t="s">
        <v>1506</v>
      </c>
      <c r="B153" s="14" t="s">
        <v>1616</v>
      </c>
      <c r="C153" s="14" t="s">
        <v>1606</v>
      </c>
      <c r="D153" s="16">
        <v>45789</v>
      </c>
      <c r="E153" s="16"/>
      <c r="F153" s="14" t="s">
        <v>1607</v>
      </c>
      <c r="G153" s="14" t="s">
        <v>1567</v>
      </c>
      <c r="H153" s="14" t="s">
        <v>1568</v>
      </c>
      <c r="I153" s="15">
        <v>1529.1</v>
      </c>
      <c r="J153" s="77">
        <v>1</v>
      </c>
      <c r="K153" s="92"/>
    </row>
    <row r="154" spans="1:11" ht="30.6" x14ac:dyDescent="0.25">
      <c r="A154" s="14" t="s">
        <v>1506</v>
      </c>
      <c r="B154" s="14" t="s">
        <v>1617</v>
      </c>
      <c r="C154" s="14" t="s">
        <v>1609</v>
      </c>
      <c r="D154" s="16">
        <v>45789</v>
      </c>
      <c r="E154" s="16"/>
      <c r="F154" s="14" t="s">
        <v>1610</v>
      </c>
      <c r="G154" s="14" t="s">
        <v>1567</v>
      </c>
      <c r="H154" s="14" t="s">
        <v>1568</v>
      </c>
      <c r="I154" s="15">
        <v>1791.34</v>
      </c>
      <c r="J154" s="77">
        <v>1</v>
      </c>
      <c r="K154" s="92"/>
    </row>
    <row r="155" spans="1:11" ht="20.399999999999999" x14ac:dyDescent="0.25">
      <c r="A155" s="14" t="s">
        <v>1506</v>
      </c>
      <c r="B155" s="14" t="s">
        <v>1618</v>
      </c>
      <c r="C155" s="14" t="s">
        <v>1619</v>
      </c>
      <c r="D155" s="16">
        <v>45796</v>
      </c>
      <c r="E155" s="16"/>
      <c r="F155" s="14" t="s">
        <v>1620</v>
      </c>
      <c r="G155" s="14" t="s">
        <v>1521</v>
      </c>
      <c r="H155" s="14" t="s">
        <v>1522</v>
      </c>
      <c r="I155" s="15">
        <v>30.75</v>
      </c>
      <c r="J155" s="77">
        <v>4</v>
      </c>
      <c r="K155" s="92"/>
    </row>
    <row r="156" spans="1:11" ht="132.6" x14ac:dyDescent="0.25">
      <c r="A156" s="14" t="s">
        <v>1506</v>
      </c>
      <c r="B156" s="14"/>
      <c r="C156" s="14"/>
      <c r="D156" s="16"/>
      <c r="E156" s="16"/>
      <c r="F156" s="14" t="s">
        <v>1621</v>
      </c>
      <c r="G156" s="14"/>
      <c r="H156" s="14"/>
      <c r="I156" s="15"/>
      <c r="J156" s="77"/>
      <c r="K156" s="92"/>
    </row>
    <row r="157" spans="1:11" ht="20.399999999999999" x14ac:dyDescent="0.25">
      <c r="A157" s="14" t="s">
        <v>1506</v>
      </c>
      <c r="B157" s="14" t="s">
        <v>1622</v>
      </c>
      <c r="C157" s="14" t="s">
        <v>1623</v>
      </c>
      <c r="D157" s="16">
        <v>45796</v>
      </c>
      <c r="E157" s="16">
        <v>45762</v>
      </c>
      <c r="F157" s="14" t="s">
        <v>1624</v>
      </c>
      <c r="G157" s="14"/>
      <c r="H157" s="14" t="s">
        <v>1551</v>
      </c>
      <c r="I157" s="15">
        <v>127.3</v>
      </c>
      <c r="J157" s="77">
        <v>3</v>
      </c>
      <c r="K157" s="92"/>
    </row>
    <row r="158" spans="1:11" ht="20.399999999999999" x14ac:dyDescent="0.25">
      <c r="A158" s="14" t="s">
        <v>1506</v>
      </c>
      <c r="B158" s="14" t="s">
        <v>1625</v>
      </c>
      <c r="C158" s="14" t="s">
        <v>1626</v>
      </c>
      <c r="D158" s="16">
        <v>45737</v>
      </c>
      <c r="E158" s="16"/>
      <c r="F158" s="14" t="s">
        <v>1627</v>
      </c>
      <c r="G158" s="14" t="s">
        <v>1628</v>
      </c>
      <c r="H158" s="14" t="s">
        <v>1629</v>
      </c>
      <c r="I158" s="15">
        <v>2172.1</v>
      </c>
      <c r="J158" s="77">
        <v>3</v>
      </c>
      <c r="K158" s="92"/>
    </row>
    <row r="159" spans="1:11" ht="20.399999999999999" x14ac:dyDescent="0.25">
      <c r="A159" s="14" t="s">
        <v>1506</v>
      </c>
      <c r="B159" s="14" t="s">
        <v>1630</v>
      </c>
      <c r="C159" s="14" t="s">
        <v>1631</v>
      </c>
      <c r="D159" s="16">
        <v>45747</v>
      </c>
      <c r="E159" s="16"/>
      <c r="F159" s="14" t="s">
        <v>1632</v>
      </c>
      <c r="G159" s="14"/>
      <c r="H159" s="14" t="s">
        <v>1633</v>
      </c>
      <c r="I159" s="15">
        <v>1935</v>
      </c>
      <c r="J159" s="77">
        <v>3</v>
      </c>
      <c r="K159" s="92"/>
    </row>
    <row r="160" spans="1:11" ht="20.399999999999999" x14ac:dyDescent="0.25">
      <c r="A160" s="14" t="s">
        <v>1506</v>
      </c>
      <c r="B160" s="14" t="s">
        <v>1634</v>
      </c>
      <c r="C160" s="14" t="s">
        <v>1635</v>
      </c>
      <c r="D160" s="16">
        <v>45796</v>
      </c>
      <c r="E160" s="16">
        <v>45722</v>
      </c>
      <c r="F160" s="14" t="s">
        <v>1636</v>
      </c>
      <c r="G160" s="14"/>
      <c r="H160" s="14" t="s">
        <v>1551</v>
      </c>
      <c r="I160" s="15">
        <v>100</v>
      </c>
      <c r="J160" s="77">
        <v>3</v>
      </c>
      <c r="K160" s="92"/>
    </row>
    <row r="161" spans="1:11" ht="30.6" x14ac:dyDescent="0.25">
      <c r="A161" s="14" t="s">
        <v>1506</v>
      </c>
      <c r="B161" s="14" t="s">
        <v>1637</v>
      </c>
      <c r="C161" s="14" t="s">
        <v>1638</v>
      </c>
      <c r="D161" s="16">
        <v>45803</v>
      </c>
      <c r="E161" s="16"/>
      <c r="F161" s="14" t="s">
        <v>1639</v>
      </c>
      <c r="G161" s="14" t="s">
        <v>1567</v>
      </c>
      <c r="H161" s="14" t="s">
        <v>1568</v>
      </c>
      <c r="I161" s="15">
        <v>1447.2</v>
      </c>
      <c r="J161" s="77">
        <v>1</v>
      </c>
      <c r="K161" s="92"/>
    </row>
    <row r="162" spans="1:11" ht="132.6" x14ac:dyDescent="0.25">
      <c r="A162" s="14" t="s">
        <v>1506</v>
      </c>
      <c r="B162" s="14"/>
      <c r="C162" s="14"/>
      <c r="D162" s="16"/>
      <c r="E162" s="16"/>
      <c r="F162" s="14" t="s">
        <v>1640</v>
      </c>
      <c r="G162" s="14"/>
      <c r="H162" s="14"/>
      <c r="I162" s="15"/>
      <c r="J162" s="77"/>
      <c r="K162" s="92"/>
    </row>
    <row r="163" spans="1:11" ht="30.6" x14ac:dyDescent="0.25">
      <c r="A163" s="14" t="s">
        <v>1506</v>
      </c>
      <c r="B163" s="14" t="s">
        <v>1641</v>
      </c>
      <c r="C163" s="14" t="s">
        <v>1642</v>
      </c>
      <c r="D163" s="16">
        <v>45796</v>
      </c>
      <c r="E163" s="16">
        <v>45788</v>
      </c>
      <c r="F163" s="14" t="s">
        <v>1643</v>
      </c>
      <c r="G163" s="14"/>
      <c r="H163" s="14" t="s">
        <v>1542</v>
      </c>
      <c r="I163" s="15">
        <v>182.75</v>
      </c>
      <c r="J163" s="77">
        <v>2</v>
      </c>
      <c r="K163" s="92"/>
    </row>
    <row r="164" spans="1:11" ht="40.799999999999997" x14ac:dyDescent="0.25">
      <c r="A164" s="14" t="s">
        <v>1506</v>
      </c>
      <c r="B164" s="14" t="s">
        <v>1644</v>
      </c>
      <c r="C164" s="14" t="s">
        <v>1645</v>
      </c>
      <c r="D164" s="16">
        <v>45789</v>
      </c>
      <c r="E164" s="16"/>
      <c r="F164" s="14" t="s">
        <v>1646</v>
      </c>
      <c r="G164" s="14" t="s">
        <v>1647</v>
      </c>
      <c r="H164" s="14" t="s">
        <v>1648</v>
      </c>
      <c r="I164" s="15">
        <v>385.36</v>
      </c>
      <c r="J164" s="77">
        <v>2</v>
      </c>
      <c r="K164" s="92"/>
    </row>
    <row r="165" spans="1:11" ht="30.6" x14ac:dyDescent="0.25">
      <c r="A165" s="14" t="s">
        <v>1506</v>
      </c>
      <c r="B165" s="14" t="s">
        <v>1649</v>
      </c>
      <c r="C165" s="14" t="s">
        <v>1650</v>
      </c>
      <c r="D165" s="16">
        <v>45805</v>
      </c>
      <c r="E165" s="16"/>
      <c r="F165" s="14" t="s">
        <v>1651</v>
      </c>
      <c r="G165" s="14" t="s">
        <v>1567</v>
      </c>
      <c r="H165" s="14" t="s">
        <v>1568</v>
      </c>
      <c r="I165" s="15">
        <v>144</v>
      </c>
      <c r="J165" s="77">
        <v>1</v>
      </c>
      <c r="K165" s="92"/>
    </row>
    <row r="166" spans="1:11" ht="20.399999999999999" x14ac:dyDescent="0.25">
      <c r="A166" s="14" t="s">
        <v>1506</v>
      </c>
      <c r="B166" s="14" t="s">
        <v>1652</v>
      </c>
      <c r="C166" s="14" t="s">
        <v>1603</v>
      </c>
      <c r="D166" s="16">
        <v>45805</v>
      </c>
      <c r="E166" s="16"/>
      <c r="F166" s="14" t="s">
        <v>1653</v>
      </c>
      <c r="G166" s="14" t="s">
        <v>1555</v>
      </c>
      <c r="H166" s="14" t="s">
        <v>1556</v>
      </c>
      <c r="I166" s="15">
        <v>49.95</v>
      </c>
      <c r="J166" s="77">
        <v>3</v>
      </c>
      <c r="K166" s="92"/>
    </row>
    <row r="167" spans="1:11" ht="13.2" x14ac:dyDescent="0.25">
      <c r="A167" s="14" t="s">
        <v>1506</v>
      </c>
      <c r="B167" s="14" t="s">
        <v>1575</v>
      </c>
      <c r="C167" s="14" t="s">
        <v>1576</v>
      </c>
      <c r="D167" s="16">
        <v>45747</v>
      </c>
      <c r="E167" s="16"/>
      <c r="F167" s="14" t="s">
        <v>1511</v>
      </c>
      <c r="G167" s="14" t="s">
        <v>1577</v>
      </c>
      <c r="H167" s="14" t="s">
        <v>1578</v>
      </c>
      <c r="I167" s="15">
        <v>13</v>
      </c>
      <c r="J167" s="77">
        <v>4</v>
      </c>
      <c r="K167" s="92"/>
    </row>
    <row r="168" spans="1:11" ht="30.6" x14ac:dyDescent="0.25">
      <c r="A168" s="14" t="s">
        <v>1506</v>
      </c>
      <c r="B168" s="14" t="s">
        <v>1654</v>
      </c>
      <c r="C168" s="14" t="s">
        <v>1655</v>
      </c>
      <c r="D168" s="16">
        <v>45805</v>
      </c>
      <c r="E168" s="16"/>
      <c r="F168" s="14" t="s">
        <v>1656</v>
      </c>
      <c r="G168" s="14" t="s">
        <v>1567</v>
      </c>
      <c r="H168" s="14" t="s">
        <v>1568</v>
      </c>
      <c r="I168" s="15">
        <v>1785.93</v>
      </c>
      <c r="J168" s="77">
        <v>1</v>
      </c>
      <c r="K168" s="92"/>
    </row>
    <row r="169" spans="1:11" ht="13.2" x14ac:dyDescent="0.25">
      <c r="A169" s="14" t="s">
        <v>1506</v>
      </c>
      <c r="B169" s="14" t="s">
        <v>1657</v>
      </c>
      <c r="C169" s="14" t="s">
        <v>1658</v>
      </c>
      <c r="D169" s="16">
        <v>45808</v>
      </c>
      <c r="E169" s="16"/>
      <c r="F169" s="14" t="s">
        <v>1511</v>
      </c>
      <c r="G169" s="14" t="s">
        <v>1577</v>
      </c>
      <c r="H169" s="14" t="s">
        <v>1578</v>
      </c>
      <c r="I169" s="15">
        <v>13</v>
      </c>
      <c r="J169" s="77">
        <v>4</v>
      </c>
      <c r="K169" s="92"/>
    </row>
    <row r="170" spans="1:11" ht="51" x14ac:dyDescent="0.25">
      <c r="A170" s="14" t="s">
        <v>1506</v>
      </c>
      <c r="B170" s="14" t="s">
        <v>1659</v>
      </c>
      <c r="C170" s="14" t="s">
        <v>1658</v>
      </c>
      <c r="D170" s="16">
        <v>45808</v>
      </c>
      <c r="E170" s="16">
        <v>45808</v>
      </c>
      <c r="F170" s="14" t="s">
        <v>1660</v>
      </c>
      <c r="G170" s="14" t="s">
        <v>919</v>
      </c>
      <c r="H170" s="14" t="s">
        <v>1516</v>
      </c>
      <c r="I170" s="15">
        <v>718.8</v>
      </c>
      <c r="J170" s="77">
        <v>4</v>
      </c>
      <c r="K170" s="92"/>
    </row>
    <row r="171" spans="1:11" ht="51" x14ac:dyDescent="0.25">
      <c r="A171" s="14" t="s">
        <v>1506</v>
      </c>
      <c r="B171" s="14" t="s">
        <v>1659</v>
      </c>
      <c r="C171" s="14" t="s">
        <v>1658</v>
      </c>
      <c r="D171" s="16">
        <v>45808</v>
      </c>
      <c r="E171" s="16">
        <v>45808</v>
      </c>
      <c r="F171" s="14" t="s">
        <v>1660</v>
      </c>
      <c r="G171" s="14" t="s">
        <v>919</v>
      </c>
      <c r="H171" s="14" t="s">
        <v>1515</v>
      </c>
      <c r="I171" s="15">
        <v>1858.69</v>
      </c>
      <c r="J171" s="77">
        <v>3</v>
      </c>
      <c r="K171" s="92"/>
    </row>
    <row r="172" spans="1:11" ht="132.6" x14ac:dyDescent="0.25">
      <c r="A172" s="14" t="s">
        <v>1506</v>
      </c>
      <c r="B172" s="14"/>
      <c r="C172" s="14"/>
      <c r="D172" s="16"/>
      <c r="E172" s="16"/>
      <c r="F172" s="14" t="s">
        <v>1661</v>
      </c>
      <c r="G172" s="14"/>
      <c r="H172" s="14"/>
      <c r="I172" s="15"/>
      <c r="J172" s="77"/>
      <c r="K172" s="92"/>
    </row>
    <row r="173" spans="1:11" ht="20.399999999999999" x14ac:dyDescent="0.25">
      <c r="A173" s="14" t="s">
        <v>1506</v>
      </c>
      <c r="B173" s="14" t="s">
        <v>1662</v>
      </c>
      <c r="C173" s="14" t="s">
        <v>1663</v>
      </c>
      <c r="D173" s="16">
        <v>45817</v>
      </c>
      <c r="E173" s="16">
        <v>45800</v>
      </c>
      <c r="F173" s="14" t="s">
        <v>1664</v>
      </c>
      <c r="G173" s="14"/>
      <c r="H173" s="14" t="s">
        <v>1551</v>
      </c>
      <c r="I173" s="15">
        <v>180</v>
      </c>
      <c r="J173" s="77">
        <v>3</v>
      </c>
      <c r="K173" s="92"/>
    </row>
    <row r="174" spans="1:11" ht="13.2" x14ac:dyDescent="0.25">
      <c r="A174" s="14" t="s">
        <v>1506</v>
      </c>
      <c r="B174" s="14" t="s">
        <v>1662</v>
      </c>
      <c r="C174" s="14" t="s">
        <v>1665</v>
      </c>
      <c r="D174" s="16">
        <v>45817</v>
      </c>
      <c r="E174" s="16">
        <v>45799</v>
      </c>
      <c r="F174" s="14" t="s">
        <v>1666</v>
      </c>
      <c r="G174" s="14"/>
      <c r="H174" s="14" t="s">
        <v>1551</v>
      </c>
      <c r="I174" s="15">
        <v>28.25</v>
      </c>
      <c r="J174" s="77">
        <v>3</v>
      </c>
      <c r="K174" s="92"/>
    </row>
    <row r="175" spans="1:11" ht="20.399999999999999" x14ac:dyDescent="0.25">
      <c r="A175" s="14" t="s">
        <v>1506</v>
      </c>
      <c r="B175" s="14" t="s">
        <v>1662</v>
      </c>
      <c r="C175" s="14" t="s">
        <v>1667</v>
      </c>
      <c r="D175" s="16">
        <v>45817</v>
      </c>
      <c r="E175" s="16">
        <v>45800</v>
      </c>
      <c r="F175" s="14" t="s">
        <v>1668</v>
      </c>
      <c r="G175" s="14"/>
      <c r="H175" s="14" t="s">
        <v>1551</v>
      </c>
      <c r="I175" s="15">
        <v>135.79</v>
      </c>
      <c r="J175" s="77">
        <v>3</v>
      </c>
      <c r="K175" s="92"/>
    </row>
    <row r="176" spans="1:11" ht="13.2" x14ac:dyDescent="0.25">
      <c r="A176" s="14" t="s">
        <v>1506</v>
      </c>
      <c r="B176" s="14" t="s">
        <v>1662</v>
      </c>
      <c r="C176" s="14" t="s">
        <v>1669</v>
      </c>
      <c r="D176" s="16">
        <v>45817</v>
      </c>
      <c r="E176" s="16"/>
      <c r="F176" s="14" t="s">
        <v>1670</v>
      </c>
      <c r="G176" s="14"/>
      <c r="H176" s="14" t="s">
        <v>1551</v>
      </c>
      <c r="I176" s="15">
        <v>312</v>
      </c>
      <c r="J176" s="77">
        <v>3</v>
      </c>
      <c r="K176" s="92"/>
    </row>
    <row r="177" spans="1:11" ht="20.399999999999999" x14ac:dyDescent="0.25">
      <c r="A177" s="14" t="s">
        <v>1506</v>
      </c>
      <c r="B177" s="14" t="s">
        <v>1671</v>
      </c>
      <c r="C177" s="14" t="s">
        <v>1672</v>
      </c>
      <c r="D177" s="16">
        <v>45819</v>
      </c>
      <c r="E177" s="16"/>
      <c r="F177" s="14" t="s">
        <v>1673</v>
      </c>
      <c r="G177" s="14" t="s">
        <v>1521</v>
      </c>
      <c r="H177" s="14" t="s">
        <v>1522</v>
      </c>
      <c r="I177" s="15">
        <v>30.75</v>
      </c>
      <c r="J177" s="77">
        <v>4</v>
      </c>
      <c r="K177" s="92"/>
    </row>
    <row r="178" spans="1:11" ht="132.6" x14ac:dyDescent="0.25">
      <c r="A178" s="14" t="s">
        <v>1506</v>
      </c>
      <c r="B178" s="14"/>
      <c r="C178" s="14"/>
      <c r="D178" s="16"/>
      <c r="E178" s="16"/>
      <c r="F178" s="14" t="s">
        <v>1674</v>
      </c>
      <c r="G178" s="14"/>
      <c r="H178" s="14"/>
      <c r="I178" s="15"/>
      <c r="J178" s="77"/>
      <c r="K178" s="92"/>
    </row>
    <row r="179" spans="1:11" ht="30.6" x14ac:dyDescent="0.25">
      <c r="A179" s="14" t="s">
        <v>1506</v>
      </c>
      <c r="B179" s="14" t="s">
        <v>1675</v>
      </c>
      <c r="C179" s="14" t="s">
        <v>1642</v>
      </c>
      <c r="D179" s="16">
        <v>45817</v>
      </c>
      <c r="E179" s="16">
        <v>45815</v>
      </c>
      <c r="F179" s="14" t="s">
        <v>1643</v>
      </c>
      <c r="G179" s="14"/>
      <c r="H179" s="14" t="s">
        <v>1542</v>
      </c>
      <c r="I179" s="15">
        <v>182.75</v>
      </c>
      <c r="J179" s="77">
        <v>2</v>
      </c>
      <c r="K179" s="92"/>
    </row>
    <row r="180" spans="1:11" ht="20.399999999999999" x14ac:dyDescent="0.25">
      <c r="A180" s="14" t="s">
        <v>1506</v>
      </c>
      <c r="B180" s="14" t="s">
        <v>1676</v>
      </c>
      <c r="C180" s="14" t="s">
        <v>1603</v>
      </c>
      <c r="D180" s="16">
        <v>45838</v>
      </c>
      <c r="E180" s="16"/>
      <c r="F180" s="14" t="s">
        <v>1677</v>
      </c>
      <c r="G180" s="14" t="s">
        <v>1555</v>
      </c>
      <c r="H180" s="14" t="s">
        <v>1556</v>
      </c>
      <c r="I180" s="15">
        <v>50.98</v>
      </c>
      <c r="J180" s="77">
        <v>3</v>
      </c>
      <c r="K180" s="92"/>
    </row>
    <row r="181" spans="1:11" ht="13.2" x14ac:dyDescent="0.25">
      <c r="A181" s="14" t="s">
        <v>1506</v>
      </c>
      <c r="B181" s="14" t="s">
        <v>1678</v>
      </c>
      <c r="C181" s="14" t="s">
        <v>1679</v>
      </c>
      <c r="D181" s="16">
        <v>45838</v>
      </c>
      <c r="E181" s="16"/>
      <c r="F181" s="14" t="s">
        <v>1511</v>
      </c>
      <c r="G181" s="14" t="s">
        <v>1577</v>
      </c>
      <c r="H181" s="14" t="s">
        <v>1578</v>
      </c>
      <c r="I181" s="15">
        <v>13</v>
      </c>
      <c r="J181" s="77">
        <v>4</v>
      </c>
      <c r="K181" s="92"/>
    </row>
    <row r="182" spans="1:11" ht="51" x14ac:dyDescent="0.25">
      <c r="A182" s="14" t="s">
        <v>1506</v>
      </c>
      <c r="B182" s="14" t="s">
        <v>1680</v>
      </c>
      <c r="C182" s="14" t="s">
        <v>1679</v>
      </c>
      <c r="D182" s="16">
        <v>45838</v>
      </c>
      <c r="E182" s="16">
        <v>45838</v>
      </c>
      <c r="F182" s="14" t="s">
        <v>1681</v>
      </c>
      <c r="G182" s="14" t="s">
        <v>919</v>
      </c>
      <c r="H182" s="14" t="s">
        <v>1516</v>
      </c>
      <c r="I182" s="15">
        <v>718.8</v>
      </c>
      <c r="J182" s="77">
        <v>4</v>
      </c>
      <c r="K182" s="92"/>
    </row>
    <row r="183" spans="1:11" ht="51" x14ac:dyDescent="0.25">
      <c r="A183" s="14" t="s">
        <v>1506</v>
      </c>
      <c r="B183" s="14" t="s">
        <v>1680</v>
      </c>
      <c r="C183" s="14" t="s">
        <v>1679</v>
      </c>
      <c r="D183" s="16">
        <v>45838</v>
      </c>
      <c r="E183" s="16">
        <v>45838</v>
      </c>
      <c r="F183" s="14" t="s">
        <v>1681</v>
      </c>
      <c r="G183" s="14" t="s">
        <v>919</v>
      </c>
      <c r="H183" s="14" t="s">
        <v>1515</v>
      </c>
      <c r="I183" s="15">
        <v>1857.8</v>
      </c>
      <c r="J183" s="77">
        <v>3</v>
      </c>
      <c r="K183" s="92"/>
    </row>
    <row r="184" spans="1:11" ht="30.6" x14ac:dyDescent="0.25">
      <c r="A184" s="14" t="s">
        <v>1506</v>
      </c>
      <c r="B184" s="14" t="s">
        <v>1682</v>
      </c>
      <c r="C184" s="14" t="s">
        <v>1683</v>
      </c>
      <c r="D184" s="16">
        <v>45866</v>
      </c>
      <c r="E184" s="16"/>
      <c r="F184" s="14" t="s">
        <v>1684</v>
      </c>
      <c r="G184" s="14" t="s">
        <v>1567</v>
      </c>
      <c r="H184" s="14" t="s">
        <v>1568</v>
      </c>
      <c r="I184" s="15">
        <v>144</v>
      </c>
      <c r="J184" s="77">
        <v>1</v>
      </c>
      <c r="K184" s="92"/>
    </row>
    <row r="185" spans="1:11" ht="30.6" x14ac:dyDescent="0.25">
      <c r="A185" s="14" t="s">
        <v>1506</v>
      </c>
      <c r="B185" s="14" t="s">
        <v>1685</v>
      </c>
      <c r="C185" s="14" t="s">
        <v>1686</v>
      </c>
      <c r="D185" s="16">
        <v>45866</v>
      </c>
      <c r="E185" s="16"/>
      <c r="F185" s="14" t="s">
        <v>1687</v>
      </c>
      <c r="G185" s="14" t="s">
        <v>1567</v>
      </c>
      <c r="H185" s="14" t="s">
        <v>1568</v>
      </c>
      <c r="I185" s="15">
        <v>1643.4</v>
      </c>
      <c r="J185" s="77">
        <v>1</v>
      </c>
      <c r="K185" s="92"/>
    </row>
    <row r="186" spans="1:11" ht="30.6" x14ac:dyDescent="0.25">
      <c r="A186" s="14" t="s">
        <v>1506</v>
      </c>
      <c r="B186" s="14" t="s">
        <v>1688</v>
      </c>
      <c r="C186" s="14" t="s">
        <v>1689</v>
      </c>
      <c r="D186" s="16">
        <v>45866</v>
      </c>
      <c r="E186" s="16"/>
      <c r="F186" s="14" t="s">
        <v>1690</v>
      </c>
      <c r="G186" s="14" t="s">
        <v>1567</v>
      </c>
      <c r="H186" s="14" t="s">
        <v>1568</v>
      </c>
      <c r="I186" s="15">
        <v>1770.6</v>
      </c>
      <c r="J186" s="77">
        <v>1</v>
      </c>
      <c r="K186" s="92"/>
    </row>
    <row r="187" spans="1:11" ht="20.399999999999999" x14ac:dyDescent="0.25">
      <c r="A187" s="14" t="s">
        <v>1506</v>
      </c>
      <c r="B187" s="14" t="s">
        <v>1691</v>
      </c>
      <c r="C187" s="14" t="s">
        <v>1692</v>
      </c>
      <c r="D187" s="16">
        <v>45873</v>
      </c>
      <c r="E187" s="16"/>
      <c r="F187" s="14" t="s">
        <v>1693</v>
      </c>
      <c r="G187" s="14" t="s">
        <v>1694</v>
      </c>
      <c r="H187" s="14" t="s">
        <v>1695</v>
      </c>
      <c r="I187" s="15">
        <v>1225.8</v>
      </c>
      <c r="J187" s="77">
        <v>2</v>
      </c>
      <c r="K187" s="92"/>
    </row>
    <row r="188" spans="1:11" ht="30.6" x14ac:dyDescent="0.25">
      <c r="A188" s="14" t="s">
        <v>1506</v>
      </c>
      <c r="B188" s="14" t="s">
        <v>1696</v>
      </c>
      <c r="C188" s="14" t="s">
        <v>1697</v>
      </c>
      <c r="D188" s="16">
        <v>45887</v>
      </c>
      <c r="E188" s="16"/>
      <c r="F188" s="14" t="s">
        <v>1698</v>
      </c>
      <c r="G188" s="14" t="s">
        <v>1567</v>
      </c>
      <c r="H188" s="14" t="s">
        <v>1568</v>
      </c>
      <c r="I188" s="15">
        <v>1166.4000000000001</v>
      </c>
      <c r="J188" s="77">
        <v>1</v>
      </c>
      <c r="K188" s="92"/>
    </row>
    <row r="189" spans="1:11" ht="30.6" x14ac:dyDescent="0.25">
      <c r="A189" s="14" t="s">
        <v>1506</v>
      </c>
      <c r="B189" s="14" t="s">
        <v>1699</v>
      </c>
      <c r="C189" s="14" t="s">
        <v>1700</v>
      </c>
      <c r="D189" s="16">
        <v>45887</v>
      </c>
      <c r="E189" s="16"/>
      <c r="F189" s="14" t="s">
        <v>1701</v>
      </c>
      <c r="G189" s="14" t="s">
        <v>1567</v>
      </c>
      <c r="H189" s="14" t="s">
        <v>1568</v>
      </c>
      <c r="I189" s="15">
        <v>1766.77</v>
      </c>
      <c r="J189" s="77">
        <v>1</v>
      </c>
      <c r="K189" s="92"/>
    </row>
    <row r="190" spans="1:11" ht="13.2" x14ac:dyDescent="0.25">
      <c r="A190" s="14" t="s">
        <v>1506</v>
      </c>
      <c r="B190" s="14" t="s">
        <v>1702</v>
      </c>
      <c r="C190" s="14" t="s">
        <v>1703</v>
      </c>
      <c r="D190" s="16">
        <v>45840</v>
      </c>
      <c r="E190" s="16"/>
      <c r="F190" s="14" t="s">
        <v>1704</v>
      </c>
      <c r="G190" s="14" t="s">
        <v>1562</v>
      </c>
      <c r="H190" s="14" t="s">
        <v>1563</v>
      </c>
      <c r="I190" s="15">
        <v>48</v>
      </c>
      <c r="J190" s="77">
        <v>4</v>
      </c>
      <c r="K190" s="92"/>
    </row>
    <row r="191" spans="1:11" ht="20.399999999999999" x14ac:dyDescent="0.25">
      <c r="A191" s="14" t="s">
        <v>1506</v>
      </c>
      <c r="B191" s="14" t="s">
        <v>1705</v>
      </c>
      <c r="C191" s="14" t="s">
        <v>1706</v>
      </c>
      <c r="D191" s="16">
        <v>45866</v>
      </c>
      <c r="E191" s="16"/>
      <c r="F191" s="14" t="s">
        <v>1707</v>
      </c>
      <c r="G191" s="14" t="s">
        <v>1521</v>
      </c>
      <c r="H191" s="14" t="s">
        <v>1522</v>
      </c>
      <c r="I191" s="15">
        <v>30.75</v>
      </c>
      <c r="J191" s="77">
        <v>4</v>
      </c>
      <c r="K191" s="92"/>
    </row>
    <row r="192" spans="1:11" ht="20.399999999999999" x14ac:dyDescent="0.25">
      <c r="A192" s="14" t="s">
        <v>1506</v>
      </c>
      <c r="B192" s="14" t="s">
        <v>1708</v>
      </c>
      <c r="C192" s="14" t="s">
        <v>1603</v>
      </c>
      <c r="D192" s="16">
        <v>45866</v>
      </c>
      <c r="E192" s="16"/>
      <c r="F192" s="14" t="s">
        <v>1709</v>
      </c>
      <c r="G192" s="14" t="s">
        <v>1555</v>
      </c>
      <c r="H192" s="14" t="s">
        <v>1556</v>
      </c>
      <c r="I192" s="15">
        <v>50.98</v>
      </c>
      <c r="J192" s="77">
        <v>3</v>
      </c>
      <c r="K192" s="92"/>
    </row>
    <row r="193" spans="1:11" ht="13.2" x14ac:dyDescent="0.25">
      <c r="A193" s="14" t="s">
        <v>1506</v>
      </c>
      <c r="B193" s="14" t="s">
        <v>1710</v>
      </c>
      <c r="C193" s="14" t="s">
        <v>1711</v>
      </c>
      <c r="D193" s="16">
        <v>45869</v>
      </c>
      <c r="E193" s="16"/>
      <c r="F193" s="14" t="s">
        <v>1511</v>
      </c>
      <c r="G193" s="14" t="s">
        <v>1577</v>
      </c>
      <c r="H193" s="14" t="s">
        <v>1578</v>
      </c>
      <c r="I193" s="15">
        <v>13</v>
      </c>
      <c r="J193" s="77">
        <v>4</v>
      </c>
      <c r="K193" s="92"/>
    </row>
    <row r="194" spans="1:11" ht="51" x14ac:dyDescent="0.25">
      <c r="A194" s="14" t="s">
        <v>1506</v>
      </c>
      <c r="B194" s="14" t="s">
        <v>1712</v>
      </c>
      <c r="C194" s="14" t="s">
        <v>1711</v>
      </c>
      <c r="D194" s="16">
        <v>45869</v>
      </c>
      <c r="E194" s="16">
        <v>45869</v>
      </c>
      <c r="F194" s="14" t="s">
        <v>1713</v>
      </c>
      <c r="G194" s="14" t="s">
        <v>919</v>
      </c>
      <c r="H194" s="14" t="s">
        <v>1516</v>
      </c>
      <c r="I194" s="15">
        <v>718.8</v>
      </c>
      <c r="J194" s="77">
        <v>4</v>
      </c>
      <c r="K194" s="92"/>
    </row>
    <row r="195" spans="1:11" ht="51" x14ac:dyDescent="0.25">
      <c r="A195" s="14" t="s">
        <v>1506</v>
      </c>
      <c r="B195" s="14" t="s">
        <v>1712</v>
      </c>
      <c r="C195" s="14" t="s">
        <v>1711</v>
      </c>
      <c r="D195" s="16">
        <v>45869</v>
      </c>
      <c r="E195" s="16">
        <v>45869</v>
      </c>
      <c r="F195" s="14" t="s">
        <v>1713</v>
      </c>
      <c r="G195" s="14" t="s">
        <v>919</v>
      </c>
      <c r="H195" s="14" t="s">
        <v>1515</v>
      </c>
      <c r="I195" s="15">
        <v>1857.8</v>
      </c>
      <c r="J195" s="77">
        <v>3</v>
      </c>
      <c r="K195" s="92"/>
    </row>
    <row r="196" spans="1:11" ht="20.399999999999999" x14ac:dyDescent="0.25">
      <c r="A196" s="14" t="s">
        <v>1506</v>
      </c>
      <c r="B196" s="14" t="s">
        <v>1691</v>
      </c>
      <c r="C196" s="14" t="s">
        <v>1692</v>
      </c>
      <c r="D196" s="16">
        <v>45873</v>
      </c>
      <c r="E196" s="16"/>
      <c r="F196" s="14" t="s">
        <v>1693</v>
      </c>
      <c r="G196" s="14" t="s">
        <v>1694</v>
      </c>
      <c r="H196" s="14" t="s">
        <v>1695</v>
      </c>
      <c r="I196" s="15">
        <v>1225.8</v>
      </c>
      <c r="J196" s="77">
        <v>2</v>
      </c>
      <c r="K196" s="92"/>
    </row>
    <row r="197" spans="1:11" ht="20.399999999999999" x14ac:dyDescent="0.25">
      <c r="A197" s="14" t="s">
        <v>1506</v>
      </c>
      <c r="B197" s="14" t="s">
        <v>1714</v>
      </c>
      <c r="C197" s="14"/>
      <c r="D197" s="16">
        <v>45873</v>
      </c>
      <c r="E197" s="16"/>
      <c r="F197" s="14" t="s">
        <v>1715</v>
      </c>
      <c r="G197" s="14" t="s">
        <v>1716</v>
      </c>
      <c r="H197" s="14" t="s">
        <v>1717</v>
      </c>
      <c r="I197" s="15">
        <v>132.77000000000001</v>
      </c>
      <c r="J197" s="77">
        <v>3</v>
      </c>
      <c r="K197" s="92"/>
    </row>
    <row r="198" spans="1:11" ht="122.4" x14ac:dyDescent="0.25">
      <c r="A198" s="14" t="s">
        <v>1506</v>
      </c>
      <c r="B198" s="14"/>
      <c r="C198" s="14"/>
      <c r="D198" s="16"/>
      <c r="E198" s="16"/>
      <c r="F198" s="14" t="s">
        <v>1718</v>
      </c>
      <c r="G198" s="14"/>
      <c r="H198" s="14"/>
      <c r="I198" s="15"/>
      <c r="J198" s="77"/>
      <c r="K198" s="92"/>
    </row>
    <row r="199" spans="1:11" ht="30.6" x14ac:dyDescent="0.25">
      <c r="A199" s="14" t="s">
        <v>1506</v>
      </c>
      <c r="B199" s="14" t="s">
        <v>1719</v>
      </c>
      <c r="C199" s="14" t="s">
        <v>1720</v>
      </c>
      <c r="D199" s="16">
        <v>45873</v>
      </c>
      <c r="E199" s="16">
        <v>45861</v>
      </c>
      <c r="F199" s="14" t="s">
        <v>1721</v>
      </c>
      <c r="G199" s="14"/>
      <c r="H199" s="14" t="s">
        <v>1542</v>
      </c>
      <c r="I199" s="15">
        <v>195.96</v>
      </c>
      <c r="J199" s="77">
        <v>4</v>
      </c>
      <c r="K199" s="92"/>
    </row>
    <row r="200" spans="1:11" ht="30.6" x14ac:dyDescent="0.25">
      <c r="A200" s="14" t="s">
        <v>1506</v>
      </c>
      <c r="B200" s="14" t="s">
        <v>1719</v>
      </c>
      <c r="C200" s="14" t="s">
        <v>1722</v>
      </c>
      <c r="D200" s="16">
        <v>45873</v>
      </c>
      <c r="E200" s="16">
        <v>45861</v>
      </c>
      <c r="F200" s="14" t="s">
        <v>1544</v>
      </c>
      <c r="G200" s="14"/>
      <c r="H200" s="14" t="s">
        <v>1545</v>
      </c>
      <c r="I200" s="15">
        <v>234.17</v>
      </c>
      <c r="J200" s="77">
        <v>4</v>
      </c>
      <c r="K200" s="92"/>
    </row>
    <row r="201" spans="1:11" ht="20.399999999999999" x14ac:dyDescent="0.25">
      <c r="A201" s="14" t="s">
        <v>1506</v>
      </c>
      <c r="B201" s="14" t="s">
        <v>1723</v>
      </c>
      <c r="C201" s="14" t="s">
        <v>1724</v>
      </c>
      <c r="D201" s="16">
        <v>45880</v>
      </c>
      <c r="E201" s="16"/>
      <c r="F201" s="14" t="s">
        <v>1725</v>
      </c>
      <c r="G201" s="14" t="s">
        <v>1521</v>
      </c>
      <c r="H201" s="14" t="s">
        <v>1522</v>
      </c>
      <c r="I201" s="15">
        <v>30.75</v>
      </c>
      <c r="J201" s="77">
        <v>4</v>
      </c>
      <c r="K201" s="92"/>
    </row>
    <row r="202" spans="1:11" ht="30.6" x14ac:dyDescent="0.25">
      <c r="A202" s="14" t="s">
        <v>1506</v>
      </c>
      <c r="B202" s="14" t="s">
        <v>1696</v>
      </c>
      <c r="C202" s="14" t="s">
        <v>1697</v>
      </c>
      <c r="D202" s="16">
        <v>45887</v>
      </c>
      <c r="E202" s="16"/>
      <c r="F202" s="14" t="s">
        <v>1698</v>
      </c>
      <c r="G202" s="14" t="s">
        <v>1567</v>
      </c>
      <c r="H202" s="14" t="s">
        <v>1568</v>
      </c>
      <c r="I202" s="15">
        <v>1166.4000000000001</v>
      </c>
      <c r="J202" s="77">
        <v>1</v>
      </c>
      <c r="K202" s="92"/>
    </row>
    <row r="203" spans="1:11" ht="30.6" x14ac:dyDescent="0.25">
      <c r="A203" s="14" t="s">
        <v>1506</v>
      </c>
      <c r="B203" s="14" t="s">
        <v>1699</v>
      </c>
      <c r="C203" s="14" t="s">
        <v>1700</v>
      </c>
      <c r="D203" s="16">
        <v>45887</v>
      </c>
      <c r="E203" s="16"/>
      <c r="F203" s="14" t="s">
        <v>1701</v>
      </c>
      <c r="G203" s="14" t="s">
        <v>1567</v>
      </c>
      <c r="H203" s="14" t="s">
        <v>1568</v>
      </c>
      <c r="I203" s="15">
        <v>1766.77</v>
      </c>
      <c r="J203" s="77">
        <v>1</v>
      </c>
      <c r="K203" s="92"/>
    </row>
    <row r="204" spans="1:11" ht="20.399999999999999" x14ac:dyDescent="0.25">
      <c r="A204" s="14" t="s">
        <v>1506</v>
      </c>
      <c r="B204" s="14" t="s">
        <v>1726</v>
      </c>
      <c r="C204" s="14" t="s">
        <v>1727</v>
      </c>
      <c r="D204" s="16">
        <v>45894</v>
      </c>
      <c r="E204" s="16"/>
      <c r="F204" s="14" t="s">
        <v>1728</v>
      </c>
      <c r="G204" s="14" t="s">
        <v>1694</v>
      </c>
      <c r="H204" s="14" t="s">
        <v>1695</v>
      </c>
      <c r="I204" s="15">
        <v>1225.8</v>
      </c>
      <c r="J204" s="77">
        <v>2</v>
      </c>
      <c r="K204" s="92"/>
    </row>
    <row r="205" spans="1:11" ht="13.2" x14ac:dyDescent="0.25">
      <c r="A205" s="14" t="s">
        <v>1506</v>
      </c>
      <c r="B205" s="14" t="s">
        <v>1729</v>
      </c>
      <c r="C205" s="14" t="s">
        <v>1730</v>
      </c>
      <c r="D205" s="16">
        <v>45900</v>
      </c>
      <c r="E205" s="16">
        <v>45900</v>
      </c>
      <c r="F205" s="14" t="s">
        <v>1511</v>
      </c>
      <c r="G205" s="14" t="s">
        <v>1577</v>
      </c>
      <c r="H205" s="14" t="s">
        <v>1578</v>
      </c>
      <c r="I205" s="15">
        <v>13</v>
      </c>
      <c r="J205" s="77">
        <v>4</v>
      </c>
      <c r="K205" s="92"/>
    </row>
    <row r="206" spans="1:11" ht="51" x14ac:dyDescent="0.25">
      <c r="A206" s="14" t="s">
        <v>1506</v>
      </c>
      <c r="B206" s="14" t="s">
        <v>1731</v>
      </c>
      <c r="C206" s="14" t="s">
        <v>1730</v>
      </c>
      <c r="D206" s="16">
        <v>45900</v>
      </c>
      <c r="E206" s="16">
        <v>45900</v>
      </c>
      <c r="F206" s="14" t="s">
        <v>1732</v>
      </c>
      <c r="G206" s="14" t="s">
        <v>919</v>
      </c>
      <c r="H206" s="14" t="s">
        <v>1516</v>
      </c>
      <c r="I206" s="15">
        <v>696.7</v>
      </c>
      <c r="J206" s="77">
        <v>4</v>
      </c>
      <c r="K206" s="92"/>
    </row>
    <row r="207" spans="1:11" ht="13.2" x14ac:dyDescent="0.25">
      <c r="A207" s="14" t="s">
        <v>1506</v>
      </c>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Slovenský zväz moderného päťboja, Olympijské námestie 14290/1, Bratislava, 831 04</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30788714</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Dušan Poláček</cp:lastModifiedBy>
  <cp:revision/>
  <cp:lastPrinted>2025-01-23T13:30:36Z</cp:lastPrinted>
  <dcterms:created xsi:type="dcterms:W3CDTF">2017-02-20T06:20:12Z</dcterms:created>
  <dcterms:modified xsi:type="dcterms:W3CDTF">2026-02-13T18:48:05Z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