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B7103869-C38E-480C-A383-63E326B08C78}" xr6:coauthVersionLast="47" xr6:coauthVersionMax="47" xr10:uidLastSave="{00000000-0000-0000-0000-000000000000}"/>
  <bookViews>
    <workbookView xWindow="-108" yWindow="-108" windowWidth="23256" windowHeight="12456" activeTab="2"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<sst xmlns="http://schemas.openxmlformats.org/spreadsheetml/2006/main" count="6963" uniqueCount="3216">
  <si>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</si>
  <si>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</si>
  <si>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</si>
  <si>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</si>
  <si>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</si>
  <si>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</si>
  <si>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</si>
  <si>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</si>
  <si>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</si>
  <si>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</si>
  <si>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</si>
  <si>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</si>
  <si>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</si>
  <si>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</si>
  <si>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</si>
  <si>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</si>
  <si>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</si>
  <si>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</si>
  <si>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</si>
  <si>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</si>
  <si>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</si>
  <si>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</si>
  <si>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</si>
  <si>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</si>
  <si>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</si>
  <si>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</si>
  <si>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</si>
  <si>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</si>
  <si>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</si>
  <si>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</si>
  <si>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</si>
  <si>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</si>
  <si>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</si>
  <si>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</si>
  <si>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</si>
  <si>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</si>
  <si>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</si>
  <si>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</si>
  <si>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</si>
  <si>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</si>
  <si>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</si>
  <si>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</si>
  <si>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</si>
  <si>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</si>
  <si>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</si>
  <si>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</si>
  <si>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</si>
  <si>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</si>
  <si>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</si>
  <si>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</si>
  <si>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</si>
  <si>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</si>
  <si>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</si>
  <si>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</si>
  <si>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</si>
  <si>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</si>
  <si>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</si>
  <si>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</si>
  <si>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</si>
  <si>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</si>
  <si>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</si>
  <si>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</si>
  <si>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</si>
  <si>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</si>
  <si>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</si>
  <si>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</si>
  <si>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</si>
  <si>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</si>
  <si>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</si>
  <si>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</si>
  <si>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</si>
  <si>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</si>
  <si>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</si>
  <si>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</si>
  <si>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</si>
  <si>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</si>
  <si>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</si>
  <si>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</si>
  <si>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</si>
  <si>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</si>
  <si>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</si>
  <si>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</si>
  <si>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</si>
  <si>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</si>
  <si>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</si>
  <si>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</si>
  <si>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</si>
  <si>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</si>
  <si>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</si>
  <si>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</si>
  <si>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</si>
  <si>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</si>
  <si>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</si>
  <si>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</si>
  <si>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</si>
  <si>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</si>
  <si>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</si>
  <si>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</si>
  <si>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</si>
  <si>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</si>
  <si>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</si>
  <si>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</si>
  <si>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</si>
  <si>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</si>
  <si>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</si>
  <si>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</si>
  <si>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</si>
  <si>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</si>
  <si>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</si>
  <si>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</si>
  <si>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</si>
  <si>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</si>
  <si>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</si>
  <si>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</si>
  <si>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</si>
  <si>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</si>
  <si>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</si>
  <si>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</si>
  <si>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</si>
  <si>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</si>
  <si>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</si>
  <si>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</si>
  <si>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</si>
  <si>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</si>
  <si>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</si>
  <si>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</si>
  <si>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</si>
  <si>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</si>
  <si>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</si>
  <si>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</si>
  <si>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</si>
  <si>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</si>
  <si>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</si>
  <si>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</si>
  <si>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</si>
  <si>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</si>
  <si>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</si>
  <si>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</si>
  <si>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</si>
  <si>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</si>
  <si>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</si>
  <si>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</si>
  <si>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</si>
  <si>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</si>
  <si>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</si>
  <si>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</si>
  <si>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</si>
  <si>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</si>
  <si>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</si>
  <si>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</si>
  <si>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</si>
  <si>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</si>
  <si>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</si>
  <si>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</si>
  <si>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</si>
  <si>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</si>
  <si>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</si>
  <si>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</si>
  <si>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</si>
  <si>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</si>
  <si>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</si>
  <si>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</si>
  <si>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</si>
  <si>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</si>
  <si>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</si>
  <si>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</si>
  <si>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</si>
  <si>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</si>
  <si>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</si>
  <si>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</si>
  <si>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</si>
  <si>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</si>
  <si>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</si>
  <si>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</si>
  <si>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</si>
  <si>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</si>
  <si>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</si>
  <si>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</si>
  <si>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</si>
  <si>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</si>
  <si>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</si>
  <si>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</si>
  <si>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</si>
  <si>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</si>
  <si>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</si>
  <si>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</si>
  <si>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</si>
  <si>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</si>
  <si>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</si>
  <si>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</si>
  <si>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</si>
  <si>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</si>
  <si>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</si>
  <si>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</si>
  <si>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</si>
  <si>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</si>
  <si>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</si>
  <si>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</si>
  <si>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</si>
  <si>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</si>
  <si>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</si>
  <si>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</si>
  <si>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</si>
  <si>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</si>
  <si>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</si>
  <si>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</si>
  <si>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</si>
  <si>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</si>
  <si>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</si>
  <si>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</si>
  <si>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</si>
  <si>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</si>
  <si>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</si>
  <si>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</si>
  <si>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</si>
  <si>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</si>
  <si>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</si>
  <si>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</si>
  <si>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</si>
  <si>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</si>
  <si>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</si>
  <si>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</si>
  <si>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</si>
  <si>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</si>
  <si>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</si>
  <si>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</si>
  <si>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</si>
  <si>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</si>
  <si>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</si>
  <si>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</si>
  <si>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</si>
  <si>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</si>
  <si>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</si>
  <si>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</si>
  <si>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</si>
  <si>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</si>
  <si>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</si>
  <si>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</si>
  <si>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</si>
  <si>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</si>
  <si>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</si>
  <si>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</si>
  <si>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</si>
  <si>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</si>
  <si>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</si>
  <si>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</si>
  <si>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</si>
  <si>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</si>
  <si>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</si>
  <si>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</si>
  <si>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</si>
  <si>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</si>
  <si>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</si>
  <si>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</si>
  <si>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</si>
  <si>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</si>
  <si>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</si>
  <si>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</si>
  <si>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</si>
  <si>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</si>
  <si>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</si>
  <si>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</si>
  <si>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</si>
  <si>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</si>
  <si>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</si>
  <si>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</si>
  <si>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</si>
  <si>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</si>
  <si>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</si>
  <si>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</si>
  <si>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</si>
  <si>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</si>
  <si>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</si>
  <si>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</si>
  <si>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</si>
  <si>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</si>
  <si>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</si>
  <si>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</si>
  <si>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</si>
  <si>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</si>
  <si>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</si>
  <si>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</si>
  <si>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</si>
  <si>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</si>
  <si>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</si>
  <si>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</si>
  <si>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</si>
  <si>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</si>
  <si>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</si>
  <si>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</si>
  <si>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</si>
  <si>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</si>
  <si>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</si>
  <si>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</si>
  <si>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</si>
  <si>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</si>
  <si>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</si>
  <si>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</si>
  <si>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</si>
  <si>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</si>
  <si>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</si>
  <si>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</si>
  <si>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</si>
  <si>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</si>
  <si>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</si>
  <si>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</si>
  <si>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</si>
  <si>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</si>
  <si>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</si>
  <si>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</si>
  <si>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</si>
  <si>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</si>
  <si>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</si>
  <si>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</si>
  <si>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</si>
  <si>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</si>
  <si>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</si>
  <si>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</si>
  <si>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</si>
  <si>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</si>
  <si>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</si>
  <si>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</si>
  <si>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</si>
  <si>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</si>
  <si>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</si>
  <si>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</si>
  <si>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</si>
  <si>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</si>
  <si>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</si>
  <si>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</si>
  <si>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</si>
  <si>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</si>
  <si>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</si>
  <si>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</si>
  <si>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</si>
  <si>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</si>
  <si>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</si>
  <si>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</si>
  <si>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</si>
  <si>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</si>
  <si>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</si>
  <si>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</si>
  <si>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</si>
  <si>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</si>
  <si>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</si>
  <si>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</si>
  <si>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</si>
  <si>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</si>
  <si>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</si>
  <si>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</si>
  <si>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</si>
  <si>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</si>
  <si>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</si>
  <si>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</si>
  <si>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</si>
  <si>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</si>
  <si>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</si>
  <si>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</si>
  <si>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</si>
  <si>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</si>
  <si>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</si>
  <si>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</si>
  <si>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</si>
  <si>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</si>
  <si>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</si>
  <si>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</si>
  <si>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</si>
  <si>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</si>
  <si>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</si>
  <si>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</si>
  <si>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</si>
  <si>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</si>
  <si>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</si>
  <si>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</si>
  <si>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</si>
  <si>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</si>
  <si>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</si>
  <si>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</si>
  <si>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</si>
  <si>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</si>
  <si>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</si>
  <si>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</si>
  <si>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</si>
  <si>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</si>
  <si>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</si>
  <si>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</si>
  <si>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</si>
  <si>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</si>
  <si>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</si>
  <si>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</si>
  <si>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</si>
  <si>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</si>
  <si>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</si>
  <si>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</si>
  <si>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</si>
  <si>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</si>
  <si>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</si>
  <si>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</si>
  <si>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</si>
  <si>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</si>
  <si>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</si>
  <si>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</si>
  <si>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</si>
  <si>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</si>
  <si>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</si>
  <si>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</si>
  <si>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</si>
  <si>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</si>
  <si>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</si>
  <si>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</si>
  <si>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</si>
  <si>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</si>
  <si>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</si>
  <si>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</si>
  <si>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</si>
  <si>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</si>
  <si>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</si>
  <si>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</si>
  <si>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</si>
  <si>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</si>
  <si>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</si>
  <si>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</si>
  <si>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</si>
  <si>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</si>
  <si>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</si>
  <si>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</si>
  <si>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</si>
  <si>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</si>
  <si>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</si>
  <si>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</si>
  <si>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</si>
  <si>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</si>
  <si>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</si>
  <si>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</si>
  <si>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</si>
  <si>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</si>
  <si>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</si>
  <si>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</si>
  <si>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</si>
  <si>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</si>
  <si>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</si>
  <si>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</si>
  <si>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</si>
  <si>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</si>
  <si>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</si>
  <si>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</si>
  <si>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</si>
  <si>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</si>
  <si>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</si>
  <si>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</si>
  <si>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</si>
  <si>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</si>
  <si>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</si>
  <si>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</si>
  <si>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</si>
  <si>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</si>
  <si>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</si>
  <si>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</si>
  <si>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</si>
  <si>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</si>
  <si>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</si>
  <si>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</si>
  <si>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</si>
  <si>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</si>
  <si>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</si>
  <si>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</si>
  <si>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</si>
  <si>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</si>
  <si>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</si>
  <si>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</si>
  <si>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</si>
  <si>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</si>
  <si>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</si>
  <si>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</si>
  <si>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</si>
  <si>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</si>
  <si>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</si>
  <si>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</si>
  <si>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</si>
  <si>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</si>
  <si>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</si>
  <si>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</si>
  <si>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</si>
  <si>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</si>
  <si>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</si>
  <si>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</si>
  <si>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</si>
  <si>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</si>
  <si>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</si>
  <si>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</si>
  <si>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</si>
  <si>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</si>
  <si>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</si>
  <si>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</si>
  <si>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</si>
  <si>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</si>
  <si>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</si>
  <si>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</si>
  <si>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</si>
  <si>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</si>
  <si>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</si>
  <si>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</si>
  <si>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</si>
  <si>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</si>
  <si>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</si>
  <si>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</si>
  <si>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</si>
  <si>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</si>
  <si>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</si>
  <si>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</si>
  <si>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</si>
  <si>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</si>
  <si>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</si>
  <si>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</si>
  <si>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</si>
  <si>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</si>
  <si>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</si>
  <si>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</si>
  <si>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</si>
  <si>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</si>
  <si>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</si>
  <si>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</si>
  <si>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</si>
  <si>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</si>
  <si>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</si>
  <si>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</si>
  <si>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</si>
  <si>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</si>
  <si>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</si>
  <si>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</si>
  <si>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</si>
  <si>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</si>
  <si>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</si>
  <si>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</si>
  <si>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</si>
  <si>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</si>
  <si>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</si>
  <si>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</si>
  <si>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</si>
  <si>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</si>
  <si>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</si>
  <si>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</si>
  <si>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</si>
  <si>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</si>
  <si>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</si>
  <si>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</si>
  <si>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</si>
  <si>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</si>
  <si>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</si>
  <si>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</si>
  <si>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</si>
  <si>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</si>
  <si>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</si>
  <si>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</si>
  <si>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</si>
  <si>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</si>
  <si>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</si>
  <si>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</si>
  <si>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</si>
  <si>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</si>
  <si>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</si>
  <si>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</si>
  <si>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</si>
  <si>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</si>
  <si>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</si>
  <si>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</si>
  <si>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</si>
  <si>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</si>
  <si>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</si>
  <si>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</si>
  <si>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</si>
  <si>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</si>
  <si>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</si>
  <si>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</si>
  <si>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</si>
  <si>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</si>
  <si>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</si>
  <si>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</si>
  <si>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</si>
  <si>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</si>
  <si>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</si>
  <si>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</si>
  <si>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</si>
  <si>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</si>
  <si>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</si>
  <si>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</si>
  <si>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</si>
  <si>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</si>
  <si>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</si>
  <si>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</si>
  <si>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</si>
  <si>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</si>
  <si>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</si>
  <si>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</si>
  <si>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</si>
  <si>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</si>
  <si>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</si>
  <si>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</si>
  <si>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</si>
  <si>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</si>
  <si>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</si>
  <si>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</si>
  <si>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</si>
  <si>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</si>
  <si>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</si>
  <si>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</si>
  <si>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</si>
  <si>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</si>
  <si>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</si>
  <si>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</si>
  <si>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</si>
  <si>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</si>
  <si>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</si>
  <si>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</si>
  <si>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</si>
  <si>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</si>
  <si>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</si>
  <si>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</si>
  <si>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</si>
  <si>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</si>
  <si>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</si>
  <si>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</si>
  <si>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</si>
  <si>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</si>
  <si>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</si>
  <si>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</si>
  <si>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</si>
  <si>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</si>
  <si>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</si>
  <si>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</si>
  <si>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</si>
  <si>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</si>
  <si>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</si>
  <si>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</si>
  <si>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</si>
  <si>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</si>
  <si>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</si>
  <si>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</si>
  <si>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</si>
  <si>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</si>
  <si>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</si>
  <si>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</si>
  <si>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</si>
  <si>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</si>
  <si>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</si>
  <si>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</si>
  <si>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</si>
  <si>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</si>
  <si>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</si>
  <si>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</si>
  <si>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</si>
  <si>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</si>
  <si>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</si>
  <si>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</si>
  <si>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</si>
  <si>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</si>
  <si>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</si>
  <si>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</si>
  <si>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</si>
  <si>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</si>
  <si>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</si>
  <si>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</si>
  <si>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</si>
  <si>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</si>
  <si>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</si>
  <si>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</si>
  <si>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</si>
  <si>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</si>
  <si>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</si>
  <si>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</si>
  <si>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</si>
  <si>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</si>
  <si>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</si>
  <si>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</si>
  <si>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</si>
  <si>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</si>
  <si>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</si>
  <si>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</si>
  <si>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</si>
  <si>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</si>
  <si>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</si>
  <si>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</si>
  <si>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</si>
  <si>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</si>
  <si>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</si>
  <si>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</si>
  <si>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</si>
  <si>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</si>
  <si>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</si>
  <si>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</si>
  <si>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</si>
  <si>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</si>
  <si>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</si>
  <si>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</si>
  <si>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</si>
  <si>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</si>
  <si>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</si>
  <si>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</si>
  <si>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</si>
  <si>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</si>
  <si>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</si>
  <si>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</si>
  <si>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</si>
  <si>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</si>
  <si>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</si>
  <si>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</si>
  <si>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</si>
  <si>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</si>
  <si>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</si>
  <si>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</si>
  <si>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</si>
  <si>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</si>
  <si>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</si>
  <si>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</si>
  <si>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</si>
  <si>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</si>
  <si>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</si>
  <si>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</si>
  <si>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</si>
  <si>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</si>
  <si>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</si>
  <si>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</si>
  <si>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</si>
  <si>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</si>
  <si>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</si>
  <si>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</si>
  <si>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</si>
  <si>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</si>
  <si>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</si>
  <si>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</si>
  <si>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</si>
  <si>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</si>
  <si>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</si>
  <si>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</si>
  <si>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</si>
  <si>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</si>
  <si>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</si>
  <si>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</si>
  <si>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</si>
  <si>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</si>
  <si>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</si>
  <si>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</si>
  <si>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</si>
  <si>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</si>
  <si>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</si>
  <si>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</si>
  <si>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</si>
  <si>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</si>
  <si>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</si>
  <si>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</si>
  <si>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</si>
  <si>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</si>
  <si>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</si>
  <si>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</si>
  <si>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</si>
  <si>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</si>
  <si>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</si>
  <si>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</si>
  <si>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</si>
  <si>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</si>
  <si>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</si>
  <si>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</si>
  <si>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</si>
  <si>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</si>
  <si>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</si>
  <si>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</si>
  <si>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</si>
  <si>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</si>
  <si>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</si>
  <si>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</si>
  <si>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</si>
  <si>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</si>
  <si>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</si>
  <si>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</si>
  <si>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</si>
  <si>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</si>
  <si>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</si>
  <si>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</si>
  <si>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</si>
  <si>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</si>
  <si>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</si>
  <si>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</si>
  <si>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</si>
  <si>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</si>
  <si>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</si>
  <si>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</si>
  <si>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</si>
  <si>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</si>
  <si>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</si>
  <si>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</si>
  <si>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</si>
  <si>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</si>
  <si>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</si>
  <si>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</si>
  <si>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</si>
  <si>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</si>
  <si>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</si>
  <si>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</si>
  <si>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</si>
  <si>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</si>
  <si>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</si>
  <si>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</si>
  <si>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</si>
  <si>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</si>
  <si>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</si>
  <si>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</si>
  <si>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</si>
  <si>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</si>
  <si>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</si>
  <si>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</si>
  <si>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</si>
  <si>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</si>
  <si>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</si>
  <si>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</si>
  <si>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</si>
  <si>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</si>
  <si>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</si>
  <si>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</si>
  <si>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</si>
  <si>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</si>
  <si>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</si>
  <si>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</si>
  <si>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</si>
  <si>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</si>
  <si>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</si>
  <si>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</si>
  <si>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</si>
  <si>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</si>
  <si>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</si>
  <si>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</si>
  <si>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</si>
  <si>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</si>
  <si>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</si>
  <si>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</si>
  <si>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</si>
  <si>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</si>
  <si>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</si>
  <si>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</si>
  <si>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</si>
  <si>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</si>
  <si>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</si>
  <si>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</si>
  <si>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</si>
  <si>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</si>
  <si>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</si>
  <si>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</si>
  <si>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</si>
  <si>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</si>
  <si>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</si>
  <si>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</si>
  <si>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</si>
  <si>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</si>
  <si>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</si>
  <si>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</si>
  <si>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</si>
  <si>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</si>
  <si>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</si>
  <si>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</si>
  <si>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</si>
  <si>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</si>
  <si>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</si>
  <si>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</si>
  <si>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</si>
  <si>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</si>
  <si>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</si>
  <si>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</si>
  <si>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</si>
  <si>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</si>
  <si>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</si>
  <si>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</si>
  <si>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</si>
  <si>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</si>
  <si>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</si>
  <si>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</si>
  <si>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</si>
  <si>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</si>
  <si>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</si>
  <si>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</si>
  <si>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</si>
  <si>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</si>
  <si>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</si>
  <si>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</si>
  <si>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</si>
  <si>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</si>
  <si>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</si>
  <si>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</si>
  <si>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</si>
  <si>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</si>
  <si>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</si>
  <si>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</si>
  <si>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</si>
  <si>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</si>
  <si>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</si>
  <si>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</si>
  <si>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</si>
  <si>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</si>
  <si>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</si>
  <si>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</si>
  <si>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</si>
  <si>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</si>
  <si>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</si>
  <si>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</si>
  <si>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</si>
  <si>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</si>
  <si>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</si>
  <si>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</si>
  <si>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</si>
  <si>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</si>
  <si>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</si>
  <si>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</si>
  <si>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</si>
  <si>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</si>
  <si>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</si>
  <si>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</si>
  <si>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</si>
  <si>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</si>
  <si>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</si>
  <si>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</si>
  <si>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</si>
  <si>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</si>
  <si>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</si>
  <si>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</si>
  <si>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</si>
  <si>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</si>
  <si>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</si>
  <si>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</si>
  <si>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</si>
  <si>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</si>
  <si>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</si>
  <si>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</si>
  <si>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</si>
  <si>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</si>
  <si>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</si>
  <si>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</si>
  <si>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</si>
  <si>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</si>
  <si>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</si>
  <si>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</si>
  <si>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</si>
  <si>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</si>
  <si>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</si>
  <si>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</si>
  <si>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</si>
  <si>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</si>
  <si>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</si>
  <si>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</si>
  <si>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</si>
  <si>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</si>
  <si>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</si>
  <si>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</si>
  <si>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</si>
  <si>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</si>
  <si>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</si>
  <si>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</si>
  <si>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</si>
  <si>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</si>
  <si>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</si>
  <si>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</si>
  <si>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</si>
  <si>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</si>
  <si>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</si>
  <si>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</si>
  <si>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</si>
  <si>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</si>
  <si>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</si>
  <si>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</si>
  <si>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</si>
  <si>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</si>
  <si>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</si>
  <si>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</si>
  <si>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</si>
  <si>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</si>
  <si>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</si>
  <si>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</si>
  <si>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</si>
  <si>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</si>
  <si>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</si>
  <si>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</si>
  <si>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</si>
  <si>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</si>
  <si>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</si>
  <si>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</si>
  <si>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</si>
  <si>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</si>
  <si>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</si>
  <si>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</si>
  <si>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</si>
  <si>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</si>
  <si>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</si>
  <si>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</si>
  <si>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</si>
  <si>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</si>
  <si>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</si>
  <si>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</si>
  <si>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</si>
  <si>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</si>
  <si>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</si>
  <si>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</si>
  <si>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</si>
  <si>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</si>
  <si>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</si>
  <si>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</si>
  <si>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</si>
  <si>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</si>
  <si>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</si>
  <si>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</si>
  <si>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</si>
  <si>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</si>
  <si>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</si>
  <si>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</si>
  <si>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</si>
  <si>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</si>
  <si>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</si>
  <si>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</si>
  <si>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</si>
  <si>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</si>
  <si>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</si>
  <si>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</si>
  <si>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</si>
  <si>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</si>
  <si>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</si>
  <si>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</si>
  <si>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</si>
  <si>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</si>
  <si>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</si>
  <si>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</si>
  <si>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</si>
  <si>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</si>
  <si>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</si>
  <si>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</si>
  <si>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</si>
  <si>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</si>
  <si>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</si>
  <si>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</si>
  <si>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</si>
  <si>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</si>
  <si>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</si>
  <si>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</si>
  <si>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</si>
  <si>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</si>
  <si>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</si>
  <si>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</si>
  <si>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</si>
  <si>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</si>
  <si>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</si>
  <si>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</si>
  <si>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</si>
  <si>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</si>
  <si>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</si>
  <si>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</si>
  <si>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</si>
  <si>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</si>
  <si>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</si>
  <si>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</si>
  <si>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</si>
  <si>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</si>
  <si>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</si>
  <si>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</si>
  <si>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</si>
  <si>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</si>
  <si>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</si>
  <si>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</si>
  <si>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</si>
  <si>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</si>
  <si>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</si>
  <si>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</si>
  <si>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</si>
  <si>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</si>
  <si>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</si>
  <si>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</si>
  <si>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</si>
  <si>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</si>
  <si>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</si>
  <si>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</si>
  <si>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</si>
  <si>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</si>
  <si>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</si>
  <si>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</si>
  <si>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</si>
  <si>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</si>
  <si>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</si>
  <si>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</si>
  <si>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</si>
  <si>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</si>
  <si>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</si>
  <si>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</si>
  <si>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</si>
  <si>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</si>
  <si>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</si>
  <si>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</si>
  <si>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</si>
  <si>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</si>
  <si>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</si>
  <si>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</si>
  <si>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</si>
  <si>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</si>
  <si>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</si>
  <si>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</si>
  <si>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</si>
  <si>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</si>
  <si>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</si>
  <si>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</si>
  <si>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</si>
  <si>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</si>
  <si>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</si>
  <si>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</si>
  <si>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</si>
  <si>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</si>
  <si>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</si>
  <si>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</si>
  <si>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</si>
  <si>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</si>
  <si>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</si>
  <si>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</si>
  <si>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</si>
  <si>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</si>
  <si>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</si>
  <si>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</si>
  <si>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</si>
  <si>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</si>
  <si>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</si>
  <si>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</si>
  <si>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</si>
  <si>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</si>
  <si>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</si>
  <si>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</si>
  <si>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</si>
  <si>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</si>
  <si>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</si>
  <si>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</si>
  <si>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</si>
  <si>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</si>
  <si>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</si>
  <si>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</si>
  <si>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</si>
  <si>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</si>
  <si>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</si>
  <si>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</si>
  <si>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</si>
  <si>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</si>
  <si>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</si>
  <si>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</si>
  <si>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</si>
  <si>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</si>
  <si>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</si>
  <si>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</si>
  <si>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</si>
  <si>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</si>
  <si>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</si>
  <si>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</si>
  <si>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</si>
  <si>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</si>
  <si>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</si>
  <si>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</si>
  <si>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</si>
  <si>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</si>
  <si>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</si>
  <si>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</si>
  <si>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</si>
  <si>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</si>
  <si>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</si>
  <si>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</si>
  <si>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</si>
  <si>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</si>
  <si>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</si>
  <si>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</si>
  <si>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</si>
  <si>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</si>
  <si>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</si>
  <si>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</si>
  <si>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</si>
  <si>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</si>
  <si>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</si>
  <si>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</si>
  <si>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</si>
  <si>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</si>
  <si>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</si>
  <si>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</si>
  <si>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</si>
  <si>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</si>
  <si>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</si>
  <si>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</si>
  <si>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</si>
  <si>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</si>
  <si>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</si>
  <si>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</si>
  <si>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</si>
  <si>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</si>
  <si>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</si>
  <si>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</si>
  <si>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</si>
  <si>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</si>
  <si>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</si>
  <si>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</si>
  <si>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</si>
  <si>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</si>
  <si>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</si>
  <si>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</si>
  <si>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</si>
  <si>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</si>
  <si>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</si>
  <si>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</si>
  <si>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</si>
  <si>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</si>
  <si>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</si>
  <si>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</si>
  <si>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</si>
  <si>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</si>
  <si>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</si>
  <si>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</si>
  <si>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</si>
  <si>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</si>
  <si>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</si>
  <si>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</si>
  <si>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</si>
  <si>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</si>
  <si>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</si>
  <si>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</si>
  <si>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</si>
  <si>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</si>
  <si>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</si>
  <si>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</si>
  <si>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</si>
  <si>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</si>
  <si>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</si>
  <si>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</si>
  <si>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</si>
  <si>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</si>
  <si>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</si>
  <si>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</si>
  <si>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</si>
  <si>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</si>
  <si>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</si>
  <si>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</si>
  <si>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</si>
  <si>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</si>
  <si>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</si>
  <si>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</si>
  <si>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</si>
  <si>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</si>
  <si>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</si>
  <si>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</si>
  <si>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</si>
  <si>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</si>
  <si>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</si>
  <si>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</si>
  <si>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</si>
  <si>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</si>
  <si>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</si>
  <si>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</si>
  <si>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</si>
  <si>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</si>
  <si>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</si>
  <si>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</si>
  <si>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</si>
  <si>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</si>
  <si>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</si>
  <si>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</si>
  <si>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</si>
  <si>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</si>
  <si>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</si>
  <si>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</si>
  <si>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</si>
  <si>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</si>
  <si>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</si>
  <si>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</si>
  <si>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</si>
  <si>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</si>
  <si>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</si>
  <si>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</si>
  <si>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</si>
  <si>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</si>
  <si>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</si>
  <si>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</si>
  <si>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</si>
  <si>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</si>
  <si>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</si>
  <si>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</si>
  <si>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</si>
  <si>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</si>
  <si>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</si>
  <si>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</si>
  <si>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</si>
  <si>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</si>
  <si>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</si>
  <si>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</si>
  <si>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</si>
  <si>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</si>
  <si>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</si>
  <si>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</si>
  <si>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</si>
  <si>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</si>
  <si>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</si>
  <si>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</si>
  <si>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</si>
  <si>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</si>
  <si>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</si>
  <si>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</si>
  <si>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</si>
  <si>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</si>
  <si>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</si>
  <si>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</si>
  <si>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</si>
  <si>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</si>
  <si>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</si>
  <si>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</si>
  <si>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</si>
  <si>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</si>
  <si>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</si>
  <si>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</si>
  <si>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</si>
  <si>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</si>
  <si>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</si>
  <si>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</si>
  <si>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</si>
  <si>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</si>
  <si>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</si>
  <si>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</si>
  <si>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</si>
  <si>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</si>
  <si>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</si>
  <si>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</si>
  <si>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</si>
  <si>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</si>
  <si>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</si>
  <si>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</si>
  <si>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</si>
  <si>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</si>
  <si>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</si>
  <si>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</si>
  <si>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</si>
  <si>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</si>
  <si>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</si>
  <si>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</si>
  <si>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</si>
  <si>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</si>
  <si>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</si>
  <si>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</si>
  <si>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</si>
  <si>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</si>
  <si>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</si>
  <si>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</si>
  <si>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</si>
  <si>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</si>
  <si>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</si>
  <si>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</si>
  <si>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</si>
  <si>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</si>
  <si>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</si>
  <si>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</si>
  <si>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</si>
  <si>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</si>
  <si>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</si>
  <si>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</si>
  <si>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</si>
  <si>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</si>
  <si>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</si>
  <si>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</si>
  <si>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</si>
  <si>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</si>
  <si>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</si>
  <si>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</si>
  <si>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</si>
  <si>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</si>
  <si>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</si>
  <si>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</si>
  <si>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</si>
  <si>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</si>
  <si>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</si>
  <si>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</si>
  <si>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</si>
  <si>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</si>
  <si>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</si>
  <si>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</si>
  <si>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</si>
  <si>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</si>
  <si>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</si>
  <si>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</si>
  <si>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</si>
  <si>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</si>
  <si>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</si>
  <si>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</si>
  <si>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</si>
  <si>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</si>
  <si>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</si>
  <si>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</si>
  <si>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</si>
  <si>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</si>
  <si>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</si>
  <si>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</si>
  <si>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</si>
  <si>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</si>
  <si>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</si>
  <si>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</si>
  <si>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</si>
  <si>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</si>
  <si>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</si>
  <si>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</si>
  <si>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</si>
  <si>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</si>
  <si>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</si>
  <si>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</si>
  <si>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</si>
  <si>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</si>
  <si>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</si>
  <si>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</si>
  <si>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</si>
  <si>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</si>
  <si>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</si>
  <si>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</si>
  <si>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</si>
  <si>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</si>
  <si>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</si>
  <si>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</si>
  <si>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</si>
  <si>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</si>
  <si>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</si>
  <si>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</si>
  <si>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</si>
  <si>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</si>
  <si>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</si>
  <si>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</si>
  <si>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</si>
  <si>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</si>
  <si>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</si>
  <si>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</si>
  <si>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</si>
  <si>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</si>
  <si>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</si>
  <si>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</si>
  <si>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</si>
  <si>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</si>
  <si>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</si>
  <si>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</si>
  <si>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</si>
  <si>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</si>
  <si>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</si>
  <si>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</si>
  <si>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</si>
  <si>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</si>
  <si>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</si>
  <si>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</si>
  <si>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</si>
  <si>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</si>
  <si>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</si>
  <si>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</si>
  <si>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</si>
  <si>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</si>
  <si>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</si>
  <si>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</si>
  <si>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</si>
  <si>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</si>
  <si>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</si>
  <si>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</si>
  <si>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</si>
  <si>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</si>
  <si>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</si>
  <si>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</si>
  <si>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</si>
  <si>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</si>
  <si>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</si>
  <si>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</si>
  <si>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</si>
  <si>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</si>
  <si>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</si>
  <si>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</si>
  <si>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</si>
  <si>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</si>
  <si>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</si>
  <si>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</si>
  <si>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</si>
  <si>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</si>
  <si>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</si>
  <si>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</si>
  <si>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</si>
  <si>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</si>
  <si>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</si>
  <si>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</si>
  <si>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</si>
  <si>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</si>
  <si>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</si>
  <si>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</si>
  <si>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</si>
  <si>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</si>
  <si>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</si>
  <si>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</si>
  <si>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</si>
  <si>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</si>
  <si>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</si>
  <si>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</si>
  <si>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</si>
  <si>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</si>
  <si>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</si>
  <si>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</si>
  <si>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</si>
  <si>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</si>
  <si>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</si>
  <si>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</si>
  <si>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</si>
  <si>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</si>
  <si>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</si>
  <si>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</si>
  <si>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</si>
  <si>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</si>
  <si>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</si>
  <si>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</si>
  <si>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</si>
  <si>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</si>
  <si>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</si>
  <si>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</si>
  <si>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</si>
  <si>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</si>
  <si>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</si>
  <si>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</si>
  <si>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</si>
  <si>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</si>
  <si>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</si>
  <si>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</si>
  <si>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</si>
  <si>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</si>
  <si>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</si>
  <si>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</si>
  <si>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</si>
  <si>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</si>
  <si>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</si>
  <si>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</si>
  <si>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</si>
  <si>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</si>
  <si>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</si>
  <si>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</si>
  <si>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</si>
  <si>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</si>
  <si>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</si>
  <si>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</si>
  <si>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</si>
  <si>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</si>
  <si>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</si>
  <si>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</si>
  <si>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</si>
  <si>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</si>
  <si>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</si>
  <si>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</si>
  <si>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</si>
  <si>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</si>
  <si>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</si>
  <si>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</si>
  <si>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</si>
  <si>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</si>
  <si>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</si>
  <si>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</si>
  <si>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</si>
  <si>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</si>
  <si>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</si>
  <si>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</si>
  <si>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</si>
  <si>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</si>
  <si>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</si>
  <si>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</si>
  <si>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</si>
  <si>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</si>
  <si>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</si>
  <si>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</si>
  <si>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</si>
  <si>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</si>
  <si>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</si>
  <si>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</si>
  <si>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</si>
  <si>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</si>
  <si>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</si>
  <si>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</si>
  <si>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</si>
  <si>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</si>
  <si>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</si>
  <si>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</si>
  <si>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</si>
  <si>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</si>
  <si>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</si>
  <si>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</si>
  <si>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</si>
  <si>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</si>
  <si>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</si>
  <si>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</si>
  <si>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</si>
  <si>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</si>
  <si>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</si>
  <si>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</si>
  <si>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</si>
  <si>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</si>
  <si>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</si>
  <si>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</si>
  <si>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</si>
  <si>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</si>
  <si>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</si>
  <si>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</si>
  <si>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</si>
  <si>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</si>
  <si>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</si>
  <si>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</si>
  <si>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</si>
  <si>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</si>
  <si>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</si>
  <si>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</si>
  <si>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</si>
  <si>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</si>
  <si>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</si>
  <si>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</si>
  <si>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</si>
  <si>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</si>
  <si>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</si>
  <si>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</si>
  <si>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</si>
  <si>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</si>
  <si>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</si>
  <si>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</si>
  <si>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</si>
  <si>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</si>
  <si>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</si>
  <si>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</si>
  <si>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</si>
  <si>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</si>
  <si>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</si>
  <si>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</si>
  <si>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</si>
  <si>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</si>
  <si>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</si>
  <si>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</si>
  <si>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</si>
  <si>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</si>
  <si>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</si>
  <si>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</si>
  <si>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</si>
  <si>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</si>
  <si>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</si>
  <si>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</si>
  <si>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</si>
  <si>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</si>
  <si>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</si>
  <si>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</si>
  <si>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</si>
  <si>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</si>
  <si>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</si>
  <si>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</si>
  <si>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</si>
  <si>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</si>
  <si>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</si>
  <si>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</si>
  <si>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</si>
  <si>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</si>
  <si>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</si>
  <si>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</si>
  <si>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</si>
  <si>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</si>
  <si>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</si>
  <si>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</si>
  <si>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</si>
  <si>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</si>
  <si>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</si>
  <si>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</si>
  <si>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</si>
  <si>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</si>
  <si>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</si>
  <si>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</si>
  <si>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</si>
  <si>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</si>
  <si>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</si>
  <si>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</si>
  <si>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</si>
  <si>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</si>
  <si>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</si>
  <si>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</si>
  <si>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</si>
  <si>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</si>
  <si>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</si>
  <si>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</si>
  <si>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</si>
  <si>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</si>
  <si>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</si>
  <si>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</si>
  <si>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</si>
  <si>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</si>
  <si>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</si>
  <si>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</si>
  <si>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</si>
  <si>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</si>
  <si>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</si>
  <si>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</si>
  <si>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</si>
  <si>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</si>
  <si>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</si>
  <si>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</si>
  <si>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</si>
  <si>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</si>
  <si>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</si>
  <si>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</si>
  <si>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</si>
  <si>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</si>
  <si>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</si>
  <si>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</si>
  <si>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</si>
  <si>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</si>
  <si>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</si>
  <si>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</si>
  <si>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</si>
  <si>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</si>
  <si>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</si>
  <si>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</si>
  <si>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</si>
  <si>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</si>
  <si>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</si>
  <si>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</si>
  <si>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</si>
  <si>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</si>
  <si>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</si>
  <si>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</si>
  <si>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</si>
  <si>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</si>
  <si>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</si>
  <si>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</si>
  <si>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</si>
  <si>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</si>
  <si>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</si>
  <si>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</si>
  <si>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</si>
  <si>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</si>
  <si>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</si>
  <si>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</si>
  <si>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</si>
  <si>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</si>
  <si>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</si>
  <si>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</si>
  <si>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</si>
  <si>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</si>
  <si>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</si>
  <si>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</si>
  <si>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</si>
  <si>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</si>
  <si>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</si>
  <si>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</si>
  <si>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</si>
  <si>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</si>
  <si>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</si>
  <si>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</si>
  <si>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</si>
  <si>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</si>
  <si>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</si>
  <si>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</si>
  <si>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</si>
  <si>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</si>
  <si>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</si>
  <si>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</si>
  <si>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</si>
  <si>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</si>
  <si>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</si>
  <si>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</si>
  <si>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</si>
  <si>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</si>
  <si>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</si>
  <si>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</si>
  <si>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</si>
  <si>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</si>
  <si>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</si>
  <si>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</si>
  <si>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</si>
  <si>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</si>
  <si>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</si>
  <si>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</si>
  <si>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</si>
  <si>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</si>
  <si>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</si>
  <si>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</si>
  <si>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</si>
  <si>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</si>
  <si>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</si>
  <si>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</si>
  <si>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</si>
  <si>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</si>
  <si>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</si>
  <si>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</si>
  <si>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</si>
  <si>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</si>
  <si>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</si>
  <si>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</si>
  <si>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</si>
  <si>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</si>
  <si>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</si>
  <si>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</si>
  <si>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</si>
  <si>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</si>
  <si>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</si>
  <si>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</si>
  <si>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</si>
  <si>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</si>
  <si>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</si>
  <si>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</si>
  <si>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</si>
  <si>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</si>
  <si>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</si>
  <si>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</si>
  <si>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</si>
  <si>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</si>
  <si>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</si>
  <si>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</si>
  <si>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</si>
  <si>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</si>
  <si>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</si>
  <si>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</si>
  <si>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</si>
  <si>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</si>
  <si>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</si>
  <si>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</si>
  <si>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</si>
  <si>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</si>
  <si>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</si>
  <si>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</si>
  <si>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</si>
  <si>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</si>
  <si>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</si>
  <si>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</si>
  <si>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</si>
  <si>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</si>
  <si>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</si>
  <si>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</si>
  <si>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</si>
  <si>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</si>
  <si>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</si>
  <si>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</si>
  <si>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</si>
  <si>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</si>
  <si>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</si>
  <si>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</si>
  <si>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</si>
  <si>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</si>
  <si>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</si>
  <si>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</si>
  <si>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</si>
  <si>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</si>
  <si>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</si>
  <si>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</si>
  <si>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</si>
  <si>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</si>
  <si>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</si>
  <si>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</si>
  <si>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</si>
  <si>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</si>
  <si>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</si>
  <si>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</si>
  <si>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</si>
  <si>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</si>
  <si>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</si>
  <si>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</si>
  <si>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</si>
  <si>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</si>
  <si>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</si>
  <si>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</si>
  <si>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</si>
  <si>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</si>
  <si>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</si>
  <si>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</si>
  <si>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</si>
  <si>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</si>
  <si>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</si>
  <si>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</si>
  <si>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</si>
  <si>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</si>
  <si>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</si>
  <si>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</si>
  <si>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</si>
  <si>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</si>
  <si>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</si>
  <si>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</si>
  <si>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</si>
  <si>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</si>
  <si>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</si>
  <si>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</si>
  <si>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</si>
  <si>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</si>
  <si>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</si>
  <si>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</si>
  <si>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</si>
  <si>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</si>
  <si>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</si>
  <si>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</si>
  <si>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</si>
  <si>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</si>
  <si>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</si>
  <si>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</si>
  <si>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</si>
  <si>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</si>
  <si>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</si>
  <si>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</si>
  <si>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</si>
  <si>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</si>
  <si>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</si>
  <si>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</si>
  <si>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</si>
  <si>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</si>
  <si>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</si>
  <si>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</si>
  <si>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</si>
  <si>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</si>
  <si>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</si>
  <si>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</si>
  <si>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</si>
  <si>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</si>
  <si>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</si>
  <si>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</si>
  <si>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</si>
  <si>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</si>
  <si>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</si>
  <si>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</si>
  <si>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</si>
  <si>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</si>
  <si>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</si>
  <si>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</si>
  <si>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</si>
  <si>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</si>
  <si>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</si>
  <si>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</si>
  <si>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</si>
  <si>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</si>
  <si>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</si>
  <si>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</si>
  <si>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</si>
  <si>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</si>
  <si>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</si>
  <si>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</si>
  <si>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</si>
  <si>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</si>
  <si>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</si>
  <si>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</si>
  <si>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</si>
  <si>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</si>
  <si>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</si>
  <si>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</si>
  <si>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</si>
  <si>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</si>
  <si>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</si>
  <si>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</si>
  <si>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</si>
  <si>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</si>
  <si>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</si>
  <si>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</si>
  <si>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</si>
  <si>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</si>
  <si>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</si>
  <si>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</si>
  <si>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</si>
  <si>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</si>
  <si>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</si>
  <si>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</si>
  <si>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</si>
  <si>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</si>
  <si>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</si>
  <si>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</si>
  <si>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</si>
  <si>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</si>
  <si>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</si>
  <si>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</si>
  <si>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</si>
  <si>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</si>
  <si>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</si>
  <si>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</si>
  <si>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</si>
  <si>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</si>
  <si>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</si>
  <si>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</si>
  <si>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</si>
  <si>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</si>
  <si>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</si>
  <si>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</si>
  <si>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</si>
  <si>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</si>
  <si>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</si>
  <si>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</si>
  <si>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</si>
  <si>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</si>
  <si>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</si>
  <si>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</si>
  <si>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</si>
  <si>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</si>
  <si>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</si>
  <si>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</si>
  <si>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</si>
  <si>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</si>
  <si>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</si>
  <si>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</si>
  <si>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</si>
  <si>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</si>
  <si>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</si>
  <si>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</si>
  <si>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</si>
  <si>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</si>
  <si>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</si>
  <si>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</si>
  <si>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</si>
  <si>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</si>
  <si>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</si>
  <si>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</si>
  <si>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</si>
  <si>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</si>
  <si>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</si>
  <si>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</si>
  <si>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</si>
  <si>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</si>
  <si>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</si>
  <si>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</si>
  <si>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</si>
  <si>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</si>
  <si>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</si>
  <si>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</si>
  <si>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</si>
  <si>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</si>
  <si>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</si>
  <si>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</si>
  <si>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</si>
  <si>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</si>
  <si>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</si>
  <si>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</si>
  <si>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</si>
  <si>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</si>
  <si>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</si>
  <si>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</si>
  <si>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</si>
  <si>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</si>
  <si>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</si>
  <si>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</si>
  <si>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</si>
  <si>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</si>
  <si>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</si>
  <si>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</si>
  <si>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</si>
  <si>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</si>
  <si>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</si>
  <si>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</si>
  <si>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</si>
  <si>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</si>
  <si>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</si>
  <si>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</si>
  <si>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</si>
  <si>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</si>
  <si>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</si>
  <si>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</si>
  <si>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</si>
  <si>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</si>
  <si>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</si>
  <si>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</si>
  <si>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</si>
  <si>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</si>
  <si>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</si>
  <si>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</si>
  <si>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</si>
  <si>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</si>
  <si>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</si>
  <si>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</si>
  <si>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</si>
  <si>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</si>
  <si>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</si>
  <si>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</si>
  <si>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</si>
  <si>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</si>
  <si>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</si>
  <si>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</si>
  <si>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</si>
  <si>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</si>
  <si>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</si>
  <si>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</si>
  <si>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</si>
  <si>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</si>
  <si>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</si>
  <si>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</si>
  <si>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</si>
  <si>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</si>
  <si>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</si>
  <si>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</si>
  <si>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</si>
  <si>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</si>
  <si>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</si>
  <si>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</si>
  <si>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</si>
  <si>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</si>
  <si>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</si>
  <si>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</si>
  <si>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</si>
  <si>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</si>
  <si>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</si>
  <si>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</si>
  <si>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</si>
  <si>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</si>
  <si>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</si>
  <si>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</si>
  <si>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</si>
  <si>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</si>
  <si>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</si>
  <si>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</si>
  <si>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</si>
  <si>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</si>
  <si>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</si>
  <si>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</si>
  <si>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</si>
  <si>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</si>
  <si>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</si>
  <si>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</si>
  <si>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</si>
  <si>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</si>
  <si>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</si>
  <si>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</si>
  <si>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</si>
  <si>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</si>
  <si>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</si>
  <si>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</si>
  <si>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</si>
  <si>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</si>
  <si>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</si>
  <si>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</si>
  <si>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</si>
  <si>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</si>
  <si>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</si>
  <si>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</si>
  <si>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</si>
  <si>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</si>
  <si>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</si>
  <si>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</si>
  <si>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</si>
  <si>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</si>
  <si>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</si>
  <si>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</si>
  <si>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</si>
  <si>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</si>
  <si>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</si>
  <si>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</si>
  <si>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</si>
  <si>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</si>
  <si>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</si>
  <si>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</si>
  <si>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</si>
  <si>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</si>
  <si>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</si>
  <si>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</si>
  <si>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</si>
  <si>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</si>
  <si>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</si>
  <si>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</si>
  <si>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</si>
  <si>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</si>
  <si>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</si>
  <si>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</si>
  <si>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</si>
  <si>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</si>
  <si>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</si>
  <si>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</si>
  <si>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</si>
  <si>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</si>
  <si>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</si>
  <si>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</si>
  <si>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</si>
  <si>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</si>
  <si>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</si>
  <si>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</si>
  <si>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</si>
  <si>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</si>
  <si>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</si>
  <si>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</si>
  <si>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</si>
  <si>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</si>
  <si>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</si>
  <si>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</si>
  <si>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</si>
  <si>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</si>
  <si>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</si>
  <si>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</si>
  <si>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</si>
  <si>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</si>
  <si>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</si>
  <si>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</si>
  <si>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</si>
  <si>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</si>
  <si>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</si>
  <si>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</si>
  <si>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</si>
  <si>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</si>
  <si>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</si>
  <si>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</si>
  <si>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</si>
  <si>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</si>
  <si>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</si>
  <si>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</si>
  <si>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</si>
  <si>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</si>
  <si>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</si>
  <si>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</si>
  <si>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</si>
  <si>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</si>
  <si>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</si>
  <si>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</si>
  <si>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</si>
  <si>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</si>
  <si>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</si>
  <si>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</si>
  <si>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</si>
  <si>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</si>
  <si>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</si>
  <si>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</si>
  <si>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</si>
  <si>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</si>
  <si>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</si>
  <si>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</si>
  <si>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</si>
  <si>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</si>
  <si>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</si>
  <si>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</si>
  <si>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</si>
  <si>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</si>
  <si>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</si>
  <si>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</si>
  <si>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</si>
  <si>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</si>
  <si>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</si>
  <si>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</si>
  <si>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</si>
  <si>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</si>
  <si>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</si>
  <si>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</si>
  <si>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</si>
  <si>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</si>
  <si>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</si>
  <si>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</si>
  <si>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</si>
  <si>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</si>
  <si>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</si>
  <si>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</si>
  <si>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</si>
  <si>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</si>
  <si>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</si>
  <si>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</si>
  <si>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</si>
  <si>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</si>
  <si>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</si>
  <si>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</si>
  <si>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</si>
  <si>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</si>
  <si>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</si>
  <si>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</si>
  <si>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</si>
  <si>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</si>
  <si>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</si>
  <si>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</si>
  <si>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</si>
  <si>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</si>
  <si>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</si>
  <si>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</si>
  <si>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</si>
  <si>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</si>
  <si>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</si>
  <si>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</si>
  <si>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</si>
  <si>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</si>
  <si>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</si>
  <si>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</si>
  <si>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</si>
  <si>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</si>
  <si>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</si>
  <si>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</si>
  <si>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</si>
  <si>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</si>
  <si>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</si>
  <si>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</si>
  <si>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</si>
  <si>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</si>
  <si>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</si>
  <si>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</si>
  <si>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</si>
  <si>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</si>
  <si>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</si>
  <si>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</si>
  <si>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</si>
  <si>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</si>
  <si>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</si>
  <si>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</si>
  <si>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</si>
  <si>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</si>
  <si>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</si>
  <si>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</si>
  <si>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</si>
  <si>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</si>
  <si>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</si>
  <si>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</si>
  <si>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</si>
  <si>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</si>
  <si>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</si>
  <si>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</si>
  <si>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</si>
  <si>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</si>
  <si>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</si>
  <si>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</si>
  <si>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</si>
  <si>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</si>
  <si>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</si>
  <si>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</si>
  <si>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</si>
  <si>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</si>
  <si>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</si>
  <si>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</si>
  <si>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</si>
  <si>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</si>
  <si>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</si>
  <si>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</si>
  <si>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</si>
  <si>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</si>
  <si>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</si>
  <si>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</si>
  <si>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</si>
  <si>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</si>
  <si>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</si>
  <si>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</si>
  <si>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</si>
  <si>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</si>
  <si>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</si>
  <si>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</si>
  <si>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</si>
  <si>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</si>
  <si>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</si>
  <si>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</si>
  <si>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</si>
  <si>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</si>
  <si>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</si>
  <si>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</si>
  <si>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</si>
  <si>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</si>
  <si>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</si>
  <si>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</si>
  <si>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</si>
  <si>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</si>
  <si>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</si>
  <si>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</si>
  <si>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</si>
  <si>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</si>
  <si>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</si>
  <si>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</si>
  <si>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</si>
  <si>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</si>
  <si>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</si>
  <si>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</si>
  <si>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</si>
  <si>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</si>
  <si>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</si>
  <si>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</si>
  <si>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</si>
  <si>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</si>
  <si>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</si>
  <si>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</si>
  <si>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</si>
  <si>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</si>
  <si>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</si>
  <si>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</si>
  <si>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</si>
  <si>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</si>
  <si>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</si>
  <si>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</si>
  <si>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</si>
  <si>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</si>
  <si>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</si>
  <si>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</si>
  <si>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</si>
  <si>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</si>
  <si>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</si>
  <si>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</si>
  <si>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</si>
  <si>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</si>
  <si>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</si>
  <si>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</si>
  <si>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</si>
  <si>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</si>
  <si>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</si>
  <si>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</si>
  <si>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</si>
  <si>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</si>
  <si>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</si>
  <si>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</si>
  <si>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</si>
  <si>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</si>
  <si>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</si>
  <si>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</si>
  <si>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</si>
  <si>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</si>
  <si>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</si>
  <si>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</si>
  <si>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</si>
  <si>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</si>
  <si>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</si>
  <si>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</si>
  <si>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</si>
  <si>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</si>
  <si>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</si>
  <si>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</si>
  <si>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</si>
  <si>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</si>
  <si>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</si>
  <si>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</si>
  <si>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</si>
  <si>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</si>
  <si>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</si>
  <si>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</si>
  <si>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</si>
  <si>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</si>
  <si>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</si>
  <si>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</si>
  <si>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</si>
  <si>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</si>
  <si>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</si>
  <si>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</si>
  <si>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</si>
  <si>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</si>
  <si>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</si>
  <si>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</si>
  <si>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</si>
  <si>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</si>
  <si>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</si>
  <si>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</si>
  <si>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</si>
  <si>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</si>
  <si>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</si>
  <si>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</si>
  <si>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</si>
  <si>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</si>
  <si>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</si>
  <si>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</si>
  <si>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</si>
  <si>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</si>
  <si>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</si>
  <si>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</si>
  <si>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</si>
  <si>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</si>
  <si>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</si>
  <si>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</si>
  <si>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</si>
  <si>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</si>
  <si>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</si>
  <si>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</si>
  <si>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</si>
  <si>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</si>
  <si>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</si>
  <si>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</si>
  <si>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</si>
  <si>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</si>
  <si>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</si>
  <si>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</si>
  <si>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</si>
  <si>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</si>
  <si>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</si>
  <si>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</si>
  <si>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</si>
  <si>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</si>
  <si>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</si>
  <si>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</si>
  <si>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</si>
  <si>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</si>
  <si>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</si>
  <si>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</si>
  <si>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</si>
  <si>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</si>
  <si>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</si>
  <si>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</si>
  <si>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</si>
  <si>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</si>
  <si>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</si>
  <si>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</si>
  <si>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</si>
  <si>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</si>
  <si>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</si>
  <si>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</si>
  <si>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</si>
  <si>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</si>
  <si>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</si>
  <si>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</si>
  <si>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</si>
  <si>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</si>
  <si>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</si>
  <si>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</si>
  <si>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</si>
  <si>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</si>
  <si>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</si>
  <si>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</si>
  <si>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</si>
  <si>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</si>
  <si>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</si>
  <si>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</si>
  <si>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</si>
  <si>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</si>
  <si>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</si>
  <si>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</si>
  <si>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</si>
  <si>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</si>
  <si>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</si>
  <si>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</si>
  <si>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</si>
  <si>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</si>
  <si>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</si>
  <si>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</si>
  <si>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</si>
  <si>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</si>
  <si>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</si>
  <si>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</si>
  <si>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</si>
  <si>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</si>
  <si>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</si>
  <si>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</si>
  <si>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</si>
  <si>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</si>
  <si>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</si>
  <si>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</si>
  <si>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</si>
  <si>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</si>
  <si>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</si>
  <si>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</si>
  <si>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</si>
  <si>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</si>
  <si>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</si>
  <si>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</si>
  <si>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</si>
  <si>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</si>
  <si>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</si>
  <si>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</si>
  <si>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</si>
  <si>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</si>
  <si>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</si>
  <si>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</si>
  <si>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</si>
  <si>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</si>
  <si>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</si>
  <si>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</si>
  <si>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</si>
  <si>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</si>
  <si>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</si>
  <si>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</si>
  <si>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</si>
  <si>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</si>
  <si>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</si>
  <si>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</si>
  <si>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</si>
  <si>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</si>
  <si>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</si>
  <si>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</si>
  <si>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</si>
  <si>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</si>
  <si>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</si>
  <si>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</si>
  <si>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</si>
  <si>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</si>
  <si>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</si>
  <si>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</si>
  <si>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</si>
  <si>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</si>
  <si>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</si>
  <si>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</si>
  <si>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</si>
  <si>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</si>
  <si>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</si>
  <si>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</si>
  <si>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</si>
  <si>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</si>
  <si>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</si>
  <si>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</si>
  <si>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</si>
  <si>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</si>
  <si>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</si>
  <si>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</si>
  <si>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</si>
  <si>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</si>
  <si>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</si>
  <si>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</si>
  <si>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</si>
  <si>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</si>
  <si>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</si>
  <si>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</si>
  <si>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</si>
  <si>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</si>
  <si>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</si>
  <si>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</si>
  <si>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</si>
  <si>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</si>
  <si>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</si>
  <si>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</si>
  <si>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</si>
  <si>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</si>
  <si>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</si>
  <si>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</si>
  <si>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</si>
  <si>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</si>
  <si>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</si>
  <si>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</si>
  <si>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</si>
  <si>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</si>
  <si>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</si>
  <si>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</si>
  <si>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</si>
  <si>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</si>
  <si>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</si>
  <si>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</si>
  <si>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</si>
  <si>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</si>
  <si>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</si>
  <si>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</si>
  <si>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</si>
  <si>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</si>
  <si>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</si>
  <si>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</si>
  <si>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</si>
  <si>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</si>
  <si>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</si>
  <si>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</si>
  <si>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</si>
  <si>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</si>
  <si>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</si>
  <si>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</si>
  <si>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</si>
  <si>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</si>
  <si>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</si>
  <si>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</si>
  <si>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</si>
  <si>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</si>
  <si>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</si>
  <si>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</si>
  <si>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</si>
  <si>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</si>
  <si>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</si>
  <si>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</si>
  <si>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</si>
  <si>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</si>
  <si>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</si>
  <si>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</si>
  <si>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</si>
  <si>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</si>
  <si>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</si>
  <si>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</si>
  <si>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</si>
  <si>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</si>
  <si>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</si>
  <si>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</si>
  <si>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</si>
  <si>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</si>
  <si>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</si>
  <si>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</si>
  <si>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</si>
  <si>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</si>
  <si>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</si>
  <si>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</si>
  <si>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</si>
  <si>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</si>
  <si>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</si>
  <si>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</si>
  <si>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</si>
  <si>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</si>
  <si>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</si>
  <si>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</si>
  <si>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</si>
  <si>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</si>
  <si>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</si>
  <si>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</si>
  <si>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</si>
  <si>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</si>
  <si>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</si>
  <si>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</si>
  <si>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</si>
  <si>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</si>
  <si>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</si>
  <si>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</si>
  <si>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</si>
  <si>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</si>
  <si>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</si>
  <si>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</si>
  <si>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</si>
  <si>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</si>
  <si>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</si>
  <si>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</si>
  <si>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</si>
  <si>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</si>
  <si>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</si>
  <si>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</si>
  <si>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</si>
  <si>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</si>
  <si>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</si>
  <si>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</si>
  <si>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</si>
  <si>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</si>
  <si>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</si>
  <si>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</si>
  <si>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</si>
  <si>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</si>
  <si>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</si>
  <si>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</si>
  <si>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</si>
  <si>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</si>
  <si>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</si>
  <si>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</si>
  <si>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</si>
  <si>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</si>
  <si>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</si>
  <si>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</si>
  <si>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</si>
  <si>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</si>
  <si>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</si>
  <si>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</si>
  <si>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</si>
  <si>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</si>
  <si>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</si>
  <si>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</si>
  <si>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</si>
  <si>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</si>
  <si>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</si>
  <si>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</si>
  <si>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</si>
  <si>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</si>
  <si>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</si>
  <si>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</si>
  <si>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</si>
  <si>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</si>
  <si>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</si>
  <si>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</si>
  <si>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</si>
  <si>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</si>
  <si>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</si>
  <si>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</si>
  <si>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</si>
  <si>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</si>
  <si>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</si>
  <si>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</si>
  <si>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</si>
  <si>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</si>
  <si>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</si>
  <si>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</si>
  <si>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</si>
  <si>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</si>
  <si>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</si>
  <si>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</si>
  <si>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</si>
  <si>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</si>
  <si>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</si>
  <si>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</si>
  <si>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</si>
  <si>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</si>
  <si>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</si>
  <si>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</si>
  <si>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</si>
  <si>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</si>
  <si>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</si>
  <si>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</si>
  <si>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</si>
  <si>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</si>
  <si>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</si>
  <si>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</si>
  <si>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</si>
  <si>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</si>
  <si>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</si>
  <si>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</si>
  <si>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</si>
  <si>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</si>
  <si>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</si>
  <si>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</si>
  <si>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</si>
  <si>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</si>
  <si>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</si>
  <si>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</si>
  <si>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</si>
  <si>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</si>
  <si>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</si>
  <si>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</si>
  <si>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</si>
  <si>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</si>
  <si>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</si>
  <si>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</si>
  <si>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</si>
  <si>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</si>
  <si>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</si>
  <si>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</si>
  <si>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</si>
  <si>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</si>
  <si>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</si>
  <si>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</si>
  <si>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</si>
  <si>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</si>
  <si>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</si>
  <si>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</si>
  <si>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</si>
  <si>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</si>
  <si>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</si>
  <si>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</si>
  <si>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</si>
  <si>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</si>
  <si>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</si>
  <si>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</si>
  <si>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</si>
  <si>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</si>
  <si>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</si>
  <si>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</si>
  <si>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</si>
  <si>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</si>
  <si>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</si>
  <si>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</si>
  <si>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</si>
  <si>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</si>
  <si>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</si>
  <si>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</si>
  <si>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</si>
  <si>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</si>
  <si>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</si>
  <si>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</si>
  <si>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</si>
  <si>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</si>
  <si>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</si>
  <si>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</si>
  <si>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</si>
  <si>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</si>
  <si>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</si>
  <si>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</si>
  <si>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</si>
  <si>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</si>
  <si>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</si>
  <si>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</si>
  <si>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</si>
  <si>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</si>
  <si>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</si>
  <si>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</si>
  <si>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</si>
  <si>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</si>
  <si>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</si>
  <si>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</si>
  <si>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</si>
  <si>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</si>
  <si>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</si>
  <si>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</si>
  <si>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</si>
  <si>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</si>
  <si>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</si>
  <si>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</si>
  <si>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</si>
  <si>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</si>
  <si>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</si>
  <si>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</si>
  <si>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</si>
  <si>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</si>
  <si>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</si>
  <si>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</si>
  <si>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</si>
  <si>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</si>
  <si>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</si>
  <si>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</si>
  <si>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</si>
  <si>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</si>
  <si>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</si>
  <si>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</si>
  <si>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</si>
  <si>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</si>
  <si>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</si>
  <si>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</si>
  <si>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</si>
  <si>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</si>
  <si>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</si>
  <si>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</si>
  <si>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</si>
  <si>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</si>
  <si>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</si>
  <si>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</si>
  <si>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</si>
  <si>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</si>
  <si>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</si>
  <si>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</si>
  <si>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</si>
  <si>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</si>
  <si>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</si>
  <si>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</si>
  <si>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</si>
  <si>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</si>
  <si>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</si>
  <si>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</si>
  <si>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</si>
  <si>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</si>
  <si>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</si>
  <si>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</si>
  <si>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</si>
  <si>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</si>
  <si>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</si>
  <si>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</si>
  <si>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</si>
  <si>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</si>
  <si>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</si>
  <si>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</si>
  <si>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</si>
  <si>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</si>
  <si>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</si>
  <si>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</si>
  <si>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</si>
  <si>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</si>
  <si>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</si>
  <si>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</si>
  <si>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</si>
  <si>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</si>
  <si>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</si>
  <si>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</si>
  <si>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</si>
  <si>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</si>
  <si>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</si>
  <si>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</si>
  <si>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</si>
  <si>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</si>
  <si>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</si>
  <si>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</si>
  <si>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</si>
  <si>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</si>
  <si>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</si>
  <si>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</si>
  <si>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</si>
  <si>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</si>
  <si>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</si>
  <si>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</si>
  <si>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</si>
  <si>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</si>
  <si>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</si>
  <si>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</si>
  <si>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</si>
  <si>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</si>
  <si>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</si>
  <si>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</si>
  <si>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</si>
  <si>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</si>
  <si>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</si>
  <si>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</si>
  <si>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</si>
  <si>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</si>
  <si>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</si>
  <si>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</si>
  <si>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</si>
  <si>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</si>
  <si>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</si>
  <si>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</si>
  <si>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</si>
  <si>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</si>
  <si>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</si>
  <si>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</si>
  <si>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</si>
  <si>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</si>
  <si>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</si>
  <si>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</si>
  <si>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</si>
  <si>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</si>
  <si>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</si>
  <si>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</si>
  <si>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</si>
  <si>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</si>
  <si>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</si>
  <si>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</si>
  <si>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</si>
  <si>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</si>
  <si>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</si>
  <si>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</si>
  <si>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</si>
  <si>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</si>
  <si>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</si>
  <si>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</si>
  <si>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</si>
  <si>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</si>
  <si>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</si>
  <si>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</si>
  <si>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</si>
  <si>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</si>
  <si>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</si>
  <si>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</si>
  <si>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</si>
  <si>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</si>
  <si>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</si>
  <si>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</si>
  <si>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</si>
  <si>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</si>
  <si>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</si>
  <si>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</si>
  <si>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</si>
  <si>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</si>
  <si>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</si>
  <si>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</si>
  <si>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</si>
  <si>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</si>
  <si>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</si>
  <si>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</si>
  <si>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</si>
  <si>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</si>
  <si>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</si>
  <si>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</si>
  <si>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</si>
  <si>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</si>
  <si>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</si>
  <si>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</si>
  <si>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</si>
  <si>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</si>
  <si>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</si>
  <si>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</si>
  <si>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</si>
  <si>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</si>
  <si>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</si>
  <si>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moderný päťboj - bežné transfery</t>
  </si>
  <si>
    <t>osoba 3</t>
  </si>
  <si>
    <t>osoba 1</t>
  </si>
  <si>
    <t>Mzdy25008</t>
  </si>
  <si>
    <t>BV00825</t>
  </si>
  <si>
    <t>Hrubé mzdy vyplatené osobám (zamestnancom) vrátane odvodov zamestnávateľa
počet fyzických osôb: 1
obdobie:august</t>
  </si>
  <si>
    <t>FA2250052</t>
  </si>
  <si>
    <t>FA3471463</t>
  </si>
  <si>
    <t>mobil, internet, sekretariát SZMP august, 0905650170</t>
  </si>
  <si>
    <t>35697270</t>
  </si>
  <si>
    <t>Orange Slovensko a.s.</t>
  </si>
  <si>
    <t>FA2250053</t>
  </si>
  <si>
    <t>FA2500004</t>
  </si>
  <si>
    <t>refakturácia nákladov na talentovanú mládež v klube - mzdy trénerov za 8/2025</t>
  </si>
  <si>
    <t>37804120</t>
  </si>
  <si>
    <t>ŠK Grafon Tranovského 19, Liptovský Mikuláš</t>
  </si>
  <si>
    <t>FA2250054</t>
  </si>
  <si>
    <t>FA70250239</t>
  </si>
  <si>
    <t>poštovné za 08/2025</t>
  </si>
  <si>
    <t>35862289</t>
  </si>
  <si>
    <t>Dom športu s.r.o., Olympijské nám. 1, Bratislava</t>
  </si>
  <si>
    <t>FA2250055</t>
  </si>
  <si>
    <t>FAV25030</t>
  </si>
  <si>
    <t>Refakturácia nákladov na činnosť klubu pretekárov do 23 r., prenájom plaveckých dráh za 08/2025</t>
  </si>
  <si>
    <t>42307082</t>
  </si>
  <si>
    <t>ŠK Raja Banská Bystrica, Poľná 139 BB</t>
  </si>
  <si>
    <t>FA2250059</t>
  </si>
  <si>
    <t>FAV25031</t>
  </si>
  <si>
    <t>Refakturácia nákladov na činnosť klubu pretekárov do 23 r.,náklady na mzdy trénera za - 08/2025</t>
  </si>
  <si>
    <t>Pracovná cesta
Názov: Majstrovstvá sveta juniorov
Termín :: 25. - 30.6.2025
Miesto - mesto a štát: Székesfehérvár, Maďarsko
Spôsob dopravy: auto
Počet všetkých osôb na pracovnej ceste: 2           z toho:
- športovci (+ navádzači): 1
- tréneri + rozhodcovia + vedúci výpravy + administratívni pracovníci + lekár + fyzioterapeut + masér + ): 1
- ostatné osoby (napr. sponzori, hostia): 0</t>
  </si>
  <si>
    <t>ID250013</t>
  </si>
  <si>
    <t>E-5TUSA-2025-1344</t>
  </si>
  <si>
    <t>účastnícke poplatky štartovné pre 2 osoby na MSJ Székesfehérvár 25. - 29.6.2025</t>
  </si>
  <si>
    <t>Maďarská asociácia moderného päťboja</t>
  </si>
  <si>
    <t>FA2250056</t>
  </si>
  <si>
    <t>FA2025016</t>
  </si>
  <si>
    <t>doprava pretekárov na MSJ Székesfehérvár, Maďarsko,  Banská Bystrica - Székesfehérvár a späť  832 km</t>
  </si>
  <si>
    <t>51662850</t>
  </si>
  <si>
    <t>Roman Kokla - Komplexx, Drietoma</t>
  </si>
  <si>
    <t>Pracovná cesta
Názov: Majstrovstvá Európy U17
Termín :: 23. - 30.6.2025
Miesto - mesto a štát: Barcelona, Španielsko
Spôsob dopravy: letecky aauto
Počet všetkých osôb na pracovnej ceste: 4           z toho:
- športovci (+ navádzači): 3
- tréneri + rozhodcovia + vedúci výpravy + administratívni pracovníci + lekár + fyzioterapeut + masér + ): 1
- ostatné osoby (napr. sponzori, hostia): 0</t>
  </si>
  <si>
    <t>FA2250029</t>
  </si>
  <si>
    <t>FA097.2025EUCHAMP</t>
  </si>
  <si>
    <t>účastnícke poplatky štartovné pre 4 osoby na ME U17 Barcelona 23. - 27.6.2025</t>
  </si>
  <si>
    <t>Katalánska federácia moderného päťboja</t>
  </si>
  <si>
    <t>FA2250031</t>
  </si>
  <si>
    <t>FA</t>
  </si>
  <si>
    <t>letenky Viedeň - Barcelona a späť, 4 osoby (Doležel, Nôta D., Halgaš, Voroš)</t>
  </si>
  <si>
    <t>35897821</t>
  </si>
  <si>
    <t>pelicantravel. com. s.r.o., Pribinova 10, Bratislava</t>
  </si>
  <si>
    <t>FA2250057</t>
  </si>
  <si>
    <t>FA2025015</t>
  </si>
  <si>
    <t>doprava pretekárov na ME U17Barcelona, Španielsko, doprava na letisko Schwechat,  Banská Bystrica - Schwechat a späť,  2x (odlet, prílet)  1074 km</t>
  </si>
  <si>
    <t>Pracovná cesta
Názov: Európsky pohár mládeže
Termín: 11. - 14.04.2025
Miesto - mesto a štát: Barcelona, Špnielsko
Spôsob dopravy: letecky a auto zapožičané VŠC DUKLA BB
Počet všetkých osôb na pracovnej ceste: 5
z toho:
- športovci (+ navádzači):4
- tréneri + rozhodcovia + vedúci výpravy + administratívni pracovníci + lekár + fyzioterapeut + masér + ): 1
- ostatné osoby (napr. sponzori, hostia): 0</t>
  </si>
  <si>
    <t>FA2250060</t>
  </si>
  <si>
    <t>FA25027</t>
  </si>
  <si>
    <t>doprava na letisko Schwechat, Banská Bystrica - Schwechat a späť, 575 km, auto klubu</t>
  </si>
  <si>
    <t>Pracovná cesta
Názov: Majstrovstvá Európy U19 a U15
Termín :: 26 - 30.72025
Miesto - mesto a štát:Kaunas,Litva
Spôsob dopravy: auto
Počet všetkých osôb na pracovnej ceste: 3           z toho:
- športovci (+ navádzači): 2
- tréneri + rozhodcovia + vedúci výpravy + administratívni pracovníci + lekár + fyzioterapeut + masér + ): 1
- ostatné osoby (napr. sponzori, hostia): 0</t>
  </si>
  <si>
    <t>FA2250067</t>
  </si>
  <si>
    <t>FA HIP 425</t>
  </si>
  <si>
    <t>účastnícke poplatky štartovné pre 3 osoby na ME U19 a U17 Kaunas 26. - 29.7.2025</t>
  </si>
  <si>
    <t>Litevská federácia moderného päťboja</t>
  </si>
  <si>
    <t>FA2250058</t>
  </si>
  <si>
    <t>FA2025017</t>
  </si>
  <si>
    <t>doprava pretekárov na ME U19 a U17 Kaunas , Litva,  Banská Bystrica - Kaunas a späť  2066 km</t>
  </si>
  <si>
    <t>Pracovná cesta
Názov: 4. kolo Slov. pohára mládeže a M-SR U19 a U13
Termín: 20.09.2025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</si>
  <si>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ID250020</t>
  </si>
  <si>
    <t>8626/2/250919/229</t>
  </si>
  <si>
    <t>cestovné, auto vlastné D. Poláček st.  (SC742FI), Bratislava - Banská Bystrica a späť) 415 km</t>
  </si>
  <si>
    <t>D. Poláček st.</t>
  </si>
  <si>
    <t>Pracovná cesta
Názov: Majstrovstvá sveta U17
Termín :: 17. - 21.7.2025
Miesto - mesto a štát: Johanesburg, JAR
Spôsob dopravy: letecky aauto
Počet všetkých osôb na pracovnej ceste:34           z toho:
- športovci (+ navádzači): 2
- tréneri + rozhodcovia + vedúci výpravy + administratívni pracovníci + lekár + fyzioterapeut + masér + ): 1
- ostatné osoby (napr. sponzori, hostia): 0</t>
  </si>
  <si>
    <t>FA2250038</t>
  </si>
  <si>
    <t>letenky Viedeň - Johanesburg a späť, 3 osoby (Doležel, Halgaš, Voroš)</t>
  </si>
  <si>
    <t>FA2250039</t>
  </si>
  <si>
    <t>FA U17WCH010</t>
  </si>
  <si>
    <t>účastnícke poplatky štartovné pre 3 osoby na MS U17 Johanesburg 17. - 21.7.2025</t>
  </si>
  <si>
    <t>Juhoafrická federácia moderného päťboja</t>
  </si>
  <si>
    <t>FA2250061</t>
  </si>
  <si>
    <t>FAV25028</t>
  </si>
  <si>
    <t>doprava na letisko Schwechat, Banská Bystrica - Schwechat a späť 2x, doprava na(odlet, prílet) a vybavovanie víz na kozulát JAR vo Viedni 3x, spolu 2880 km, auto klubu</t>
  </si>
  <si>
    <t>ID250023</t>
  </si>
  <si>
    <t>7244555138375</t>
  </si>
  <si>
    <t>poplatky za prepravu zbraní u leteckej spoločnosti, tam a späť 2x</t>
  </si>
  <si>
    <t>Doležel T.</t>
  </si>
  <si>
    <t>45280</t>
  </si>
  <si>
    <t>parkovné na letisku Schwechat, 16. - 22.7.2025, auto AA135EC</t>
  </si>
  <si>
    <t>FA2512757451</t>
  </si>
  <si>
    <t>diaľničná známka SR,  auto AA135EC</t>
  </si>
  <si>
    <t>FA400043327952</t>
  </si>
  <si>
    <t>diaľničná známka Rakúsko, auto AA135EC</t>
  </si>
  <si>
    <t>FA2250062</t>
  </si>
  <si>
    <t>FA2501058</t>
  </si>
  <si>
    <t>spracovanie miezd 3. štvrťrok 2025</t>
  </si>
  <si>
    <t>47467894</t>
  </si>
  <si>
    <t>B Accouting s.r.o. Bratislava</t>
  </si>
  <si>
    <t>B00925</t>
  </si>
  <si>
    <t>BV00925</t>
  </si>
  <si>
    <t>poplatok za vedenie účtu</t>
  </si>
  <si>
    <t>31320153</t>
  </si>
  <si>
    <t>VÚB, Vajnorská 100, Bratislava</t>
  </si>
  <si>
    <t>Mzdy25009</t>
  </si>
  <si>
    <t>Hrubé mzdy vyplatené osobám (zamestnancom) vrátane odvodov zamestnávateľa
počet fyzických osôb: 1
obdobie:júl</t>
  </si>
  <si>
    <t>FA2250064</t>
  </si>
  <si>
    <t>mobil, internet, sekretariát SZMP september 0905650170</t>
  </si>
  <si>
    <t>ID250021</t>
  </si>
  <si>
    <t>17112346</t>
  </si>
  <si>
    <t>dobíjačka batérií pre terče 1ks, prepojovacie USB káble 2ks, pre súťaže mládeže</t>
  </si>
  <si>
    <t>35712763</t>
  </si>
  <si>
    <t>Planeo elektro, Vajnorská 100 Bratislava</t>
  </si>
  <si>
    <t>Pracovná cesta
Názov: Finále Slov. pohára mládeže 
Termín: 12.10.2025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</si>
  <si>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ID250022</t>
  </si>
  <si>
    <t>8626/1/251010/270</t>
  </si>
  <si>
    <t>FA2250065</t>
  </si>
  <si>
    <t>FA5414502204</t>
  </si>
  <si>
    <t>tonery prefarebnú tlačiareň, set 4 farby, sekretariát SZMP 1ks</t>
  </si>
  <si>
    <t>36562939</t>
  </si>
  <si>
    <t>Alza s.r.r, Karadžičova 8 Bratislava</t>
  </si>
  <si>
    <t>ID250024</t>
  </si>
  <si>
    <t>Poistenie vycestovania RD, 3 osoby 16.-22.7.25 JAR, MS U17</t>
  </si>
  <si>
    <t>FA70250271</t>
  </si>
  <si>
    <t>poštovné za 09/2025</t>
  </si>
  <si>
    <t>B01025</t>
  </si>
  <si>
    <t>BV01025</t>
  </si>
  <si>
    <t>Mzdy250010</t>
  </si>
  <si>
    <t>FA2250068</t>
  </si>
  <si>
    <t>mobil, internet, sekretariát SZMP október 0905650170</t>
  </si>
  <si>
    <t>FA2250069</t>
  </si>
  <si>
    <t>FAV25035</t>
  </si>
  <si>
    <t>Refakturácia nákladov na činnosť klubu pretekárov do 23 r., prenájom plaveckých dráh na preteky október 2025</t>
  </si>
  <si>
    <t>FA2250070</t>
  </si>
  <si>
    <t>FA2500007</t>
  </si>
  <si>
    <t>refakturácia nákladov na talentovanú mládež v klube - mzdy trénerov za 10/2025</t>
  </si>
  <si>
    <t>FA2250071</t>
  </si>
  <si>
    <t>FAV25034</t>
  </si>
  <si>
    <t>Refakturácia nákladov na činnosť klubu pretekárov do 23 r., prenájom plaveckých dráh za 09/2025</t>
  </si>
  <si>
    <t>FA2250072</t>
  </si>
  <si>
    <t>FAV25036</t>
  </si>
  <si>
    <t>Refakturácia nákladov na činnosť klubu pretekárov do 23 r.,náklady na mzdy trénera za - 09/2025</t>
  </si>
  <si>
    <t>FA2250073</t>
  </si>
  <si>
    <t>FA70250302</t>
  </si>
  <si>
    <t>poštovné za 10/2025</t>
  </si>
  <si>
    <t>FA2250074</t>
  </si>
  <si>
    <t>FAV25025</t>
  </si>
  <si>
    <t>Refakturácia nákladov na činnosť klubu pretekárov do 23 r., prenájom plaveckých dráh za 10/2025</t>
  </si>
  <si>
    <t>FA2250075</t>
  </si>
  <si>
    <t>FAV25026</t>
  </si>
  <si>
    <t>Refakturácia nákladov na činnosť klubu pretekárov do 23 r.,náklady na mzdy trénera za - 10/2025</t>
  </si>
  <si>
    <t>FA2250076</t>
  </si>
  <si>
    <t>FA900220255</t>
  </si>
  <si>
    <t>Prenájom šermiarne, náklady na energie za 9,10/2025</t>
  </si>
  <si>
    <t>VŠC DUKLA BB</t>
  </si>
  <si>
    <t>FA2250077</t>
  </si>
  <si>
    <t>FA90012025</t>
  </si>
  <si>
    <t>Prenájom šermiarne,  za 9,10/2025</t>
  </si>
  <si>
    <t>B01125</t>
  </si>
  <si>
    <t>BV01125</t>
  </si>
  <si>
    <t>Mzdy250011</t>
  </si>
  <si>
    <t>FA2250079</t>
  </si>
  <si>
    <t>mobil, internet, sekretariát SZMP november 0905650170</t>
  </si>
  <si>
    <t>Pracovná cesta
Názov: Finále Preteky OH nádejí 
Termín: 21.-26.10.2025
Miesto - mesto a štát: Spala, Poľsko
Spôsob dopravy: auto 
Počet všetkých osôb na pracovnej ceste: 56
z toho:
- športovci (+ navádzači):8
- tréneri + rozhodcovia + vedúci výpravy + administratívni pracovníci + lekár + fyzioterapeut + masér + ): 2
- ostatné osoby (napr. sponzori, hostia): 0</t>
  </si>
  <si>
    <t>ID250025</t>
  </si>
  <si>
    <t>FA2025043</t>
  </si>
  <si>
    <t>Prenájom auta, mikrobus BB892IA, Banská Bystrica - Spala a späť,  911 km</t>
  </si>
  <si>
    <t>45852278</t>
  </si>
  <si>
    <t>ADRIM finance s.r.o.  Bakosova 25 Banská Bystrica</t>
  </si>
  <si>
    <t>2353/24/251826/00019</t>
  </si>
  <si>
    <t>PHM za odjazdených 911 km pre auto BB892IA</t>
  </si>
  <si>
    <t>FA2250078</t>
  </si>
  <si>
    <t>FA1871025</t>
  </si>
  <si>
    <t>účastnícke poplatky a štartovné na preteky OH nádejí, Spala, Poľsko 21.-26.10.2025 pre 8 osôb a 5 dní</t>
  </si>
  <si>
    <t>Poľský zväz moderného päťboja</t>
  </si>
  <si>
    <t>FA2250080</t>
  </si>
  <si>
    <t>FAV25038</t>
  </si>
  <si>
    <t>Refakturácia nákladov na činnosť klubu pretekárov do 23 r., prenájom plaveckých dráh za 11/2025</t>
  </si>
  <si>
    <t>FA2250081</t>
  </si>
  <si>
    <t>FAV25039</t>
  </si>
  <si>
    <t>Refakturácia nákladov na činnosť klubu pretekárov do 23 r.,náklady na mzdy trénera za - 11/2025</t>
  </si>
  <si>
    <t>Pracovná cesta
Názov: Zasadnutie Rady  SZMP
Termín: 26.11.2025
Miesto - mesto a štát: Banská Bystrica
Spôsob dopravy: auto vlastné
Počet všetkých osôb na pracovnej ceste:5
z toho:
- športovci (+ navádzači):0
- tréneri + rozhodcovia + vedúci výpravy + administratívni pracovníci + lekár + fyzioterapeut + masér + ): 5
- ostatné osoby (napr. sponzori, hostia): 0</t>
  </si>
  <si>
    <t>ID250026</t>
  </si>
  <si>
    <t>11779</t>
  </si>
  <si>
    <t>26.1125</t>
  </si>
  <si>
    <t>cestovné, auto vlastné D. Poláček st.  (SC742FI), Bratislava - Banská Bystrica a späť) 416 km</t>
  </si>
  <si>
    <t>FA2250082</t>
  </si>
  <si>
    <t>FA2500008</t>
  </si>
  <si>
    <t>refakturácia nákladov na 23 rokov mládež v klube - športové potreby, športová obuv, tričko</t>
  </si>
  <si>
    <t>FA2250083</t>
  </si>
  <si>
    <t>FA2500009</t>
  </si>
  <si>
    <t>refakturácia nákladov na talentovanú mládež v klube - mzdy trénerov za 11 - 12/2025</t>
  </si>
  <si>
    <t>FA2250084</t>
  </si>
  <si>
    <t>FA70250333</t>
  </si>
  <si>
    <t>poštovné za 11/2025</t>
  </si>
  <si>
    <t>FA2250085</t>
  </si>
  <si>
    <t>FA12025</t>
  </si>
  <si>
    <t>Trénerská činnosť, šermiarska škola pre trénera šermu reprezentácie za rok 2025</t>
  </si>
  <si>
    <t>FA2250086</t>
  </si>
  <si>
    <t>Refakturácia nákladov na prípravu talentovanej mládeže v klube za rok 2025</t>
  </si>
  <si>
    <t>Dukla Banská Bystrca MP, Podháj 28  BB</t>
  </si>
  <si>
    <t>FA2250087</t>
  </si>
  <si>
    <t>FA2501079</t>
  </si>
  <si>
    <t>spracovanie miezd 4. štvrťrok 2025</t>
  </si>
  <si>
    <t>FA2250088</t>
  </si>
  <si>
    <t>FA2500010</t>
  </si>
  <si>
    <t>FA2250089</t>
  </si>
  <si>
    <t>mobil, internet, sekretariát SZMP december 0905650170</t>
  </si>
  <si>
    <t>FA2250090</t>
  </si>
  <si>
    <t>FA70250364</t>
  </si>
  <si>
    <t>poštovné za 12/2025</t>
  </si>
  <si>
    <t>FA2250092</t>
  </si>
  <si>
    <t>FAV25041</t>
  </si>
  <si>
    <t>Refakturácia nákladov na činnosť klubu pretekárov do 23 r., prenájom plaveckých dráh za 12/2025</t>
  </si>
  <si>
    <t>FA2250093</t>
  </si>
  <si>
    <t>FAV25044</t>
  </si>
  <si>
    <t>Refakturácia nákladov na činnosť klubu pretekárov do 23 r.,náklady na mzdy trénera za - 12/2025</t>
  </si>
  <si>
    <t>ID250027</t>
  </si>
  <si>
    <t>Nákup kancelárskych potrieb, sekretariát SZMP, kancelársky papie 500ks</t>
  </si>
  <si>
    <t>ŠEVT s.r.o.  Bratislava</t>
  </si>
  <si>
    <t>B01225</t>
  </si>
  <si>
    <t>BV01225</t>
  </si>
  <si>
    <t>Mzdy250012</t>
  </si>
  <si>
    <t>Hrubé mzdy vyplatené osobám (zamestnancom) vrátane odvodov zamestnávateľa
počet fyzických osôb: 1
obdobie:december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</si>
</sst>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8" val="15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1353</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zväz moderného päťboja, Olympijské námestie 14290/1, Bratislava, 831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30788714</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abSelected="1"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46022</v>
      </c>
      <c r="D1" s="26"/>
      <c r="G1" s="252">
        <v>45688</v>
      </c>
    </row>
    <row r="2" spans="1:7" ht="13.8" x14ac:dyDescent="0.25">
      <c r="A2" s="28"/>
      <c r="B2" s="28"/>
      <c r="G2" s="252">
        <v>45716</v>
      </c>
    </row>
    <row r="3" spans="1:7" ht="13.8" x14ac:dyDescent="0.25">
      <c r="A3" s="30" t="s">
        <v>312</v>
      </c>
      <c r="B3" s="338" t="str">
        <f>INDEX(Adr!B:B,Doklady!B102+1)</f>
        <v>Slovenský zväz moderného päťboja</v>
      </c>
      <c r="C3" s="338"/>
      <c r="D3" s="338"/>
      <c r="G3" s="252">
        <v>45747</v>
      </c>
    </row>
    <row r="4" spans="1:7" ht="13.8" x14ac:dyDescent="0.25">
      <c r="A4" s="30" t="s">
        <v>313</v>
      </c>
      <c r="B4" s="29" t="str">
        <f>RIGHT("0000"&amp;INDEX(Adr!A:A,Doklady!B102+1),8)</f>
        <v>30788714</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67606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67606</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INDEX(Adr!B2:B244,Doklady!B102)</f>
        <v>Slovenský zväz moderného päťboja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30788714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67606</v>
      </c>
      <c r="D11" s="126">
        <f>+C11-E11</f>
        <v>67606</v>
      </c>
      <c r="E11" s="354">
        <f>+I39-I42+I44-I47</f>
        <v>0</v>
      </c>
      <c r="F11" s="355"/>
      <c r="J11" s="176"/>
      <c r="L11" s="161" t="str">
        <f>L41</f>
        <v>a - moderný päťboj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a - moderný päťboj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67606</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moderný päťboj</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13521.2</v>
      </c>
      <c r="D39" s="78">
        <f>I39*0.2</f>
        <v>13521.2</v>
      </c>
      <c r="E39" s="78">
        <f>I39*0.25</f>
        <v>16901.5</v>
      </c>
      <c r="F39" s="78">
        <f>+I39*0.15</f>
        <v>10140.9</v>
      </c>
      <c r="G39" s="78">
        <f>+MAX(I39-C39-D39-E39-F39-H39,0)</f>
        <v>13521.200000000006</v>
      </c>
      <c r="H39" s="78">
        <f>+IFERROR(VLOOKUP(K40&amp;" - kapitálové transfery",B$53:C$90,2,0),0)</f>
        <v>0</v>
      </c>
      <c r="I39" s="73">
        <f>SUMIF(FP!K:K,K40,FP!D:D)</f>
        <v>67606</v>
      </c>
      <c r="L39" s="84">
        <f>COUNTIF(FP!N:N,Doklady!B1&amp;"aK")</f>
        <v>0</v>
      </c>
      <c r="T39" s="86"/>
    </row>
    <row r="40" spans="1:21" x14ac:dyDescent="0.2">
      <c r="A40" s="115" t="s">
        <v>339</v>
      </c>
      <c r="B40" s="116" t="s">
        <v>373</v>
      </c>
      <c r="C40" s="78">
        <f>DSUM(Doklady!A103:J10000,"GGG",Spolu!L40:M42)</f>
        <v>14953.630000000001</v>
      </c>
      <c r="D40" s="78">
        <f>DSUM(Doklady!A103:J10000,"GGG",Spolu!N40:O42)</f>
        <v>14469</v>
      </c>
      <c r="E40" s="78">
        <f>DSUM(Doklady!A103:J10000,"GGG",Spolu!P40:Q42)</f>
        <v>36521.26</v>
      </c>
      <c r="F40" s="78">
        <f>DSUM(Doklady!A103:J10000,"GGG",Spolu!R40:S42)</f>
        <v>3639.33</v>
      </c>
      <c r="G40" s="78">
        <f>DSUM(Doklady!A103:J10000,"GGG",Spolu!T40:U42)-H40</f>
        <v>0</v>
      </c>
      <c r="H40" s="78">
        <f>+IFERROR(VLOOKUP(K40&amp;" - kapitálové transfery",B$53:D$90,3,0),0)</f>
        <v>0</v>
      </c>
      <c r="I40" s="73">
        <f>+C40+D40+E40+F40+G40+H40</f>
        <v>69583.22</v>
      </c>
      <c r="J40" s="218" t="str">
        <f>+K45</f>
        <v>.</v>
      </c>
      <c r="K40" s="218" t="str">
        <f>IF(L38&gt;0,INDEX(FP!K:K,Doklady!B2),".")</f>
        <v>moderný päťboj</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moderný päťboj - bežné transfery</v>
      </c>
      <c r="M41" s="120">
        <v>1</v>
      </c>
      <c r="N41" s="161" t="str">
        <f>+L41</f>
        <v>a - moderný päťboj - bežné transfery</v>
      </c>
      <c r="O41" s="120">
        <v>2</v>
      </c>
      <c r="P41" s="161" t="str">
        <f>+L41</f>
        <v>a - moderný päťboj - bežné transfery</v>
      </c>
      <c r="Q41" s="120">
        <v>3</v>
      </c>
      <c r="R41" s="161" t="str">
        <f>+L41</f>
        <v>a - moderný päťboj - bežné transfery</v>
      </c>
      <c r="S41" s="120">
        <v>4</v>
      </c>
      <c r="T41" s="161" t="str">
        <f>+L41</f>
        <v>a - moderný päťboj - bežné transfery</v>
      </c>
      <c r="U41" s="120">
        <v>5</v>
      </c>
    </row>
    <row r="42" spans="1:21" ht="10.5" customHeight="1" x14ac:dyDescent="0.2">
      <c r="A42" s="115" t="s">
        <v>339</v>
      </c>
      <c r="B42" s="116" t="s">
        <v>376</v>
      </c>
      <c r="C42" s="73">
        <f>+C40</f>
        <v>14953.630000000001</v>
      </c>
      <c r="D42" s="216">
        <f>+D40</f>
        <v>14469</v>
      </c>
      <c r="E42" s="216">
        <f>+E40</f>
        <v>36521.26</v>
      </c>
      <c r="F42" s="216">
        <f>+MIN(F39:F40)</f>
        <v>3639.33</v>
      </c>
      <c r="G42" s="216">
        <f>+MIN(G39+MAX(F39-F40,0)-MAX(E40-E39,0)-MAX(D40-D39,0)-MAX(C40-C39,0),G40)</f>
        <v>-1977.2199999999975</v>
      </c>
      <c r="H42" s="216">
        <f>+MIN(H39:H40)</f>
        <v>0</v>
      </c>
      <c r="I42" s="73">
        <f>+C42+D42+E42+MIN(F39:F40)+G42+H42</f>
        <v>67606</v>
      </c>
      <c r="J42" s="219">
        <f>+K47</f>
        <v>0</v>
      </c>
      <c r="K42" s="219">
        <f>+I42-H42</f>
        <v>67606</v>
      </c>
      <c r="L42" s="161" t="str">
        <f>+SUBSTITUTE(L41,"bežné","kapitálové")</f>
        <v>a - moderný päťboj - kapitálové transfery</v>
      </c>
      <c r="M42" s="120">
        <v>1</v>
      </c>
      <c r="N42" s="161" t="str">
        <f>+L42</f>
        <v>a - moderný päťboj - kapitálové transfery</v>
      </c>
      <c r="O42" s="120">
        <v>2</v>
      </c>
      <c r="P42" s="161" t="str">
        <f>+L42</f>
        <v>a - moderný päťboj - kapitálové transfery</v>
      </c>
      <c r="Q42" s="120">
        <v>3</v>
      </c>
      <c r="R42" s="161" t="str">
        <f>+L42</f>
        <v>a - moderný päťboj - kapitálové transfery</v>
      </c>
      <c r="S42" s="120">
        <v>4</v>
      </c>
      <c r="T42" s="161" t="str">
        <f>+L42</f>
        <v>a - moderný päťboj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moderný päťboj - bežné transfery</v>
      </c>
      <c r="C53" s="73">
        <f>IF(A53&lt;&gt;"",INDEX(FP!D:D,Doklady!B$2+(ROW()-53)),"")</f>
        <v>67606</v>
      </c>
      <c r="D53" s="73">
        <f>IF(A53&lt;&gt;"",Doklady!I1-Doklady!J1,"")</f>
        <v>69583.22</v>
      </c>
      <c r="E53" s="73">
        <f>IF(A53&lt;&gt;"",MIN(D53,C53)*Doklady!C1/(1-Doklady!C1),"")</f>
        <v>0</v>
      </c>
      <c r="F53" s="71">
        <f>IF(A53&lt;&gt;"",Doklady!J1,"")</f>
        <v>0</v>
      </c>
      <c r="G53" s="73">
        <f>+IFERROR(HLOOKUP(IF(RIGHT(B53,15)="bežné transfery",LEFT(B53,LEN(B53)-18),0),$J$40:$K$42,3,0),MIN(C53,D53))</f>
        <v>67606</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67606</v>
      </c>
      <c r="D130" s="228">
        <f t="shared" ref="D130:I130" si="9">SUM(D53:D129)</f>
        <v>69583.22</v>
      </c>
      <c r="E130" s="228">
        <f t="shared" si="9"/>
        <v>0</v>
      </c>
      <c r="F130" s="228">
        <f t="shared" si="9"/>
        <v>0</v>
      </c>
      <c r="G130" s="228">
        <f t="shared" si="9"/>
        <v>67606</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87" sqref="B18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moderný päťboj - bežné transfery</v>
      </c>
      <c r="B1" s="232" t="str">
        <f>INDEX(Adr!A:A,B102+1)</f>
        <v>30788714</v>
      </c>
      <c r="C1" s="233">
        <f>IF(ROW()&lt;=B$3,INDEX(FP!E:E,B$2+ROW()-1),"")</f>
        <v>0</v>
      </c>
      <c r="D1" s="234" t="str">
        <f>IF(ROW()&lt;=B$3,INDEX(FP!F:F,B$2+ROW()-1),"")</f>
        <v>a</v>
      </c>
      <c r="E1" s="234"/>
      <c r="F1" s="234" t="str">
        <f>IF(ROW()&lt;=B$3,INDEX(FP!G:G,B$2+ROW()-1),"")</f>
        <v>026 02</v>
      </c>
      <c r="G1" s="234"/>
      <c r="H1" s="235" t="str">
        <f>IF(ROW()&lt;=B$3,INDEX(FP!C:C,B$2+ROW()-1),"")</f>
        <v>moderný päťboj - bežné transfery</v>
      </c>
      <c r="I1" s="236">
        <f t="shared" ref="I1:I6" si="0">IF(ROW()&lt;=B$3,SUMIF(A$107:A$10042,A1,I$107:I$10042),"")</f>
        <v>69583.22</v>
      </c>
      <c r="J1" s="236">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397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168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2997</v>
      </c>
      <c r="B107" s="14" t="s">
        <v>3000</v>
      </c>
      <c r="C107" s="14" t="s">
        <v>3001</v>
      </c>
      <c r="D107" s="16">
        <v>45900</v>
      </c>
      <c r="E107" s="16">
        <v>45900</v>
      </c>
      <c r="F107" s="14" t="s">
        <v>3002</v>
      </c>
      <c r="G107" s="14" t="s">
        <v>894</v>
      </c>
      <c r="H107" s="14" t="s">
        <v>2998</v>
      </c>
      <c r="I107" s="15">
        <v>22.1</v>
      </c>
      <c r="J107" s="77">
        <v>4</v>
      </c>
      <c r="K107" s="92"/>
    </row>
    <row r="108" spans="1:25" ht="51" x14ac:dyDescent="0.25">
      <c r="A108" s="14" t="s">
        <v>2997</v>
      </c>
      <c r="B108" s="14" t="s">
        <v>3000</v>
      </c>
      <c r="C108" s="14" t="s">
        <v>3001</v>
      </c>
      <c r="D108" s="16">
        <v>45900</v>
      </c>
      <c r="E108" s="16">
        <v>45900</v>
      </c>
      <c r="F108" s="14" t="s">
        <v>3002</v>
      </c>
      <c r="G108" s="14" t="s">
        <v>894</v>
      </c>
      <c r="H108" s="14" t="s">
        <v>2999</v>
      </c>
      <c r="I108" s="15">
        <v>1945.07</v>
      </c>
      <c r="J108" s="77">
        <v>3</v>
      </c>
      <c r="K108" s="92"/>
    </row>
    <row r="109" spans="1:25" ht="20.399999999999999" x14ac:dyDescent="0.25">
      <c r="A109" s="14" t="s">
        <v>2997</v>
      </c>
      <c r="B109" s="14" t="s">
        <v>3003</v>
      </c>
      <c r="C109" s="14" t="s">
        <v>3004</v>
      </c>
      <c r="D109" s="16">
        <v>45903</v>
      </c>
      <c r="E109" s="16"/>
      <c r="F109" s="14" t="s">
        <v>3005</v>
      </c>
      <c r="G109" s="14" t="s">
        <v>3006</v>
      </c>
      <c r="H109" s="14" t="s">
        <v>3007</v>
      </c>
      <c r="I109" s="15">
        <v>50.98</v>
      </c>
      <c r="J109" s="77">
        <v>3</v>
      </c>
      <c r="K109" s="92"/>
    </row>
    <row r="110" spans="1:25" ht="20.399999999999999" x14ac:dyDescent="0.25">
      <c r="A110" s="14" t="s">
        <v>2997</v>
      </c>
      <c r="B110" s="14" t="s">
        <v>3008</v>
      </c>
      <c r="C110" s="14" t="s">
        <v>3009</v>
      </c>
      <c r="D110" s="16">
        <v>45912</v>
      </c>
      <c r="E110" s="16"/>
      <c r="F110" s="14" t="s">
        <v>3010</v>
      </c>
      <c r="G110" s="14" t="s">
        <v>3011</v>
      </c>
      <c r="H110" s="14" t="s">
        <v>3012</v>
      </c>
      <c r="I110" s="15">
        <v>347.99</v>
      </c>
      <c r="J110" s="77">
        <v>2</v>
      </c>
      <c r="K110" s="92"/>
    </row>
    <row r="111" spans="1:25" ht="20.399999999999999" x14ac:dyDescent="0.25">
      <c r="A111" s="14" t="s">
        <v>2997</v>
      </c>
      <c r="B111" s="14" t="s">
        <v>3013</v>
      </c>
      <c r="C111" s="14" t="s">
        <v>3014</v>
      </c>
      <c r="D111" s="16">
        <v>45917</v>
      </c>
      <c r="E111" s="16"/>
      <c r="F111" s="14" t="s">
        <v>3015</v>
      </c>
      <c r="G111" s="14" t="s">
        <v>3016</v>
      </c>
      <c r="H111" s="14" t="s">
        <v>3017</v>
      </c>
      <c r="I111" s="15">
        <v>30.75</v>
      </c>
      <c r="J111" s="77">
        <v>4</v>
      </c>
      <c r="K111" s="92"/>
    </row>
    <row r="112" spans="1:25" ht="30.6" x14ac:dyDescent="0.25">
      <c r="A112" s="14" t="s">
        <v>2997</v>
      </c>
      <c r="B112" s="14" t="s">
        <v>3018</v>
      </c>
      <c r="C112" s="14" t="s">
        <v>3019</v>
      </c>
      <c r="D112" s="16">
        <v>45922</v>
      </c>
      <c r="E112" s="16"/>
      <c r="F112" s="14" t="s">
        <v>3020</v>
      </c>
      <c r="G112" s="14" t="s">
        <v>3021</v>
      </c>
      <c r="H112" s="14" t="s">
        <v>3022</v>
      </c>
      <c r="I112" s="15">
        <v>178.2</v>
      </c>
      <c r="J112" s="77">
        <v>1</v>
      </c>
      <c r="K112" s="92"/>
    </row>
    <row r="113" spans="1:11" ht="30.6" x14ac:dyDescent="0.25">
      <c r="A113" s="14" t="s">
        <v>2997</v>
      </c>
      <c r="B113" s="14" t="s">
        <v>3023</v>
      </c>
      <c r="C113" s="14" t="s">
        <v>3024</v>
      </c>
      <c r="D113" s="16">
        <v>45922</v>
      </c>
      <c r="E113" s="16"/>
      <c r="F113" s="14" t="s">
        <v>3025</v>
      </c>
      <c r="G113" s="14" t="s">
        <v>3021</v>
      </c>
      <c r="H113" s="14" t="s">
        <v>3022</v>
      </c>
      <c r="I113" s="15">
        <v>1754.29</v>
      </c>
      <c r="J113" s="77">
        <v>1</v>
      </c>
      <c r="K113" s="92"/>
    </row>
    <row r="114" spans="1:11" ht="132.6" x14ac:dyDescent="0.25">
      <c r="A114" s="14" t="s">
        <v>2997</v>
      </c>
      <c r="B114" s="14"/>
      <c r="C114" s="14"/>
      <c r="D114" s="16"/>
      <c r="E114" s="16"/>
      <c r="F114" s="14" t="s">
        <v>3026</v>
      </c>
      <c r="G114" s="14"/>
      <c r="H114" s="14"/>
      <c r="I114" s="15"/>
      <c r="J114" s="77"/>
      <c r="K114" s="92"/>
    </row>
    <row r="115" spans="1:11" ht="20.399999999999999" x14ac:dyDescent="0.25">
      <c r="A115" s="14" t="s">
        <v>2997</v>
      </c>
      <c r="B115" s="14" t="s">
        <v>3027</v>
      </c>
      <c r="C115" s="14" t="s">
        <v>3028</v>
      </c>
      <c r="D115" s="16">
        <v>45803</v>
      </c>
      <c r="E115" s="16">
        <v>45814</v>
      </c>
      <c r="F115" s="14" t="s">
        <v>3029</v>
      </c>
      <c r="G115" s="14"/>
      <c r="H115" s="14" t="s">
        <v>3030</v>
      </c>
      <c r="I115" s="15">
        <v>1520</v>
      </c>
      <c r="J115" s="77">
        <v>3</v>
      </c>
      <c r="K115" s="92"/>
    </row>
    <row r="116" spans="1:11" ht="30.6" x14ac:dyDescent="0.25">
      <c r="A116" s="14" t="s">
        <v>2997</v>
      </c>
      <c r="B116" s="14" t="s">
        <v>3031</v>
      </c>
      <c r="C116" s="14" t="s">
        <v>3032</v>
      </c>
      <c r="D116" s="16">
        <v>45922</v>
      </c>
      <c r="E116" s="16"/>
      <c r="F116" s="14" t="s">
        <v>3033</v>
      </c>
      <c r="G116" s="14" t="s">
        <v>3034</v>
      </c>
      <c r="H116" s="14" t="s">
        <v>3035</v>
      </c>
      <c r="I116" s="15">
        <v>460.51</v>
      </c>
      <c r="J116" s="77">
        <v>3</v>
      </c>
      <c r="K116" s="92"/>
    </row>
    <row r="117" spans="1:11" ht="122.4" x14ac:dyDescent="0.25">
      <c r="A117" s="14" t="s">
        <v>2997</v>
      </c>
      <c r="B117" s="14"/>
      <c r="C117" s="14"/>
      <c r="D117" s="16"/>
      <c r="E117" s="16"/>
      <c r="F117" s="14" t="s">
        <v>3036</v>
      </c>
      <c r="G117" s="14"/>
      <c r="H117" s="14"/>
      <c r="I117" s="15"/>
      <c r="J117" s="77"/>
      <c r="K117" s="92"/>
    </row>
    <row r="118" spans="1:11" ht="20.399999999999999" x14ac:dyDescent="0.25">
      <c r="A118" s="14" t="s">
        <v>2997</v>
      </c>
      <c r="B118" s="14" t="s">
        <v>3037</v>
      </c>
      <c r="C118" s="14" t="s">
        <v>3038</v>
      </c>
      <c r="D118" s="16">
        <v>45789</v>
      </c>
      <c r="E118" s="16"/>
      <c r="F118" s="14" t="s">
        <v>3039</v>
      </c>
      <c r="G118" s="14"/>
      <c r="H118" s="14" t="s">
        <v>3040</v>
      </c>
      <c r="I118" s="15">
        <v>2720</v>
      </c>
      <c r="J118" s="77">
        <v>3</v>
      </c>
      <c r="K118" s="92"/>
    </row>
    <row r="119" spans="1:11" ht="20.399999999999999" x14ac:dyDescent="0.25">
      <c r="A119" s="14" t="s">
        <v>2997</v>
      </c>
      <c r="B119" s="14" t="s">
        <v>3041</v>
      </c>
      <c r="C119" s="14" t="s">
        <v>3042</v>
      </c>
      <c r="D119" s="16">
        <v>45796</v>
      </c>
      <c r="E119" s="16"/>
      <c r="F119" s="14" t="s">
        <v>3043</v>
      </c>
      <c r="G119" s="14" t="s">
        <v>3044</v>
      </c>
      <c r="H119" s="14" t="s">
        <v>3045</v>
      </c>
      <c r="I119" s="15">
        <v>1453.32</v>
      </c>
      <c r="J119" s="77">
        <v>3</v>
      </c>
      <c r="K119" s="92"/>
    </row>
    <row r="120" spans="1:11" ht="40.799999999999997" x14ac:dyDescent="0.25">
      <c r="A120" s="14" t="s">
        <v>2997</v>
      </c>
      <c r="B120" s="14" t="s">
        <v>3046</v>
      </c>
      <c r="C120" s="14" t="s">
        <v>3047</v>
      </c>
      <c r="D120" s="16">
        <v>45922</v>
      </c>
      <c r="E120" s="16"/>
      <c r="F120" s="14" t="s">
        <v>3048</v>
      </c>
      <c r="G120" s="14" t="s">
        <v>3034</v>
      </c>
      <c r="H120" s="14" t="s">
        <v>3035</v>
      </c>
      <c r="I120" s="15">
        <v>594.46</v>
      </c>
      <c r="J120" s="77">
        <v>3</v>
      </c>
      <c r="K120" s="92"/>
    </row>
    <row r="121" spans="1:11" ht="132.6" x14ac:dyDescent="0.25">
      <c r="A121" s="14" t="s">
        <v>2997</v>
      </c>
      <c r="B121" s="14"/>
      <c r="C121" s="14"/>
      <c r="D121" s="16"/>
      <c r="E121" s="16"/>
      <c r="F121" s="14" t="s">
        <v>3049</v>
      </c>
      <c r="G121" s="14"/>
      <c r="H121" s="14"/>
      <c r="I121" s="15"/>
      <c r="J121" s="77"/>
      <c r="K121" s="92"/>
    </row>
    <row r="122" spans="1:11" ht="30.6" x14ac:dyDescent="0.25">
      <c r="A122" s="14" t="s">
        <v>2997</v>
      </c>
      <c r="B122" s="14" t="s">
        <v>3050</v>
      </c>
      <c r="C122" s="14" t="s">
        <v>3051</v>
      </c>
      <c r="D122" s="16">
        <v>45929</v>
      </c>
      <c r="E122" s="16"/>
      <c r="F122" s="14" t="s">
        <v>3052</v>
      </c>
      <c r="G122" s="14" t="s">
        <v>3021</v>
      </c>
      <c r="H122" s="14" t="s">
        <v>3022</v>
      </c>
      <c r="I122" s="15">
        <v>226.8</v>
      </c>
      <c r="J122" s="77">
        <v>3</v>
      </c>
      <c r="K122" s="92"/>
    </row>
    <row r="123" spans="1:11" ht="122.4" x14ac:dyDescent="0.25">
      <c r="A123" s="14" t="s">
        <v>2997</v>
      </c>
      <c r="B123" s="14"/>
      <c r="C123" s="14"/>
      <c r="D123" s="16"/>
      <c r="E123" s="16"/>
      <c r="F123" s="14" t="s">
        <v>3053</v>
      </c>
      <c r="G123" s="14"/>
      <c r="H123" s="14"/>
      <c r="I123" s="15"/>
      <c r="J123" s="77"/>
      <c r="K123" s="92"/>
    </row>
    <row r="124" spans="1:11" ht="20.399999999999999" x14ac:dyDescent="0.25">
      <c r="A124" s="14" t="s">
        <v>2997</v>
      </c>
      <c r="B124" s="14" t="s">
        <v>3054</v>
      </c>
      <c r="C124" s="14" t="s">
        <v>3055</v>
      </c>
      <c r="D124" s="16">
        <v>45954</v>
      </c>
      <c r="E124" s="16"/>
      <c r="F124" s="14" t="s">
        <v>3056</v>
      </c>
      <c r="G124" s="14"/>
      <c r="H124" s="14" t="s">
        <v>3057</v>
      </c>
      <c r="I124" s="15">
        <v>2060</v>
      </c>
      <c r="J124" s="77">
        <v>3</v>
      </c>
      <c r="K124" s="92"/>
    </row>
    <row r="125" spans="1:11" ht="30.6" x14ac:dyDescent="0.25">
      <c r="A125" s="14" t="s">
        <v>2997</v>
      </c>
      <c r="B125" s="14" t="s">
        <v>3058</v>
      </c>
      <c r="C125" s="14" t="s">
        <v>3059</v>
      </c>
      <c r="D125" s="16">
        <v>45922</v>
      </c>
      <c r="E125" s="16"/>
      <c r="F125" s="14" t="s">
        <v>3060</v>
      </c>
      <c r="G125" s="14" t="s">
        <v>3034</v>
      </c>
      <c r="H125" s="14" t="s">
        <v>3035</v>
      </c>
      <c r="I125" s="15">
        <v>1143.53</v>
      </c>
      <c r="J125" s="77">
        <v>3</v>
      </c>
      <c r="K125" s="92"/>
    </row>
    <row r="126" spans="1:11" ht="132.6" x14ac:dyDescent="0.25">
      <c r="A126" s="14" t="s">
        <v>2997</v>
      </c>
      <c r="B126" s="14"/>
      <c r="C126" s="14"/>
      <c r="D126" s="16"/>
      <c r="E126" s="16"/>
      <c r="F126" s="14" t="s">
        <v>3061</v>
      </c>
      <c r="G126" s="14"/>
      <c r="H126" s="14"/>
      <c r="I126" s="15"/>
      <c r="J126" s="77"/>
      <c r="K126" s="92"/>
    </row>
    <row r="127" spans="1:11" ht="30.6" x14ac:dyDescent="0.25">
      <c r="A127" s="14" t="s">
        <v>2997</v>
      </c>
      <c r="B127" s="14" t="s">
        <v>3062</v>
      </c>
      <c r="C127" s="14" t="s">
        <v>3063</v>
      </c>
      <c r="D127" s="16">
        <v>45922</v>
      </c>
      <c r="E127" s="16">
        <v>45920</v>
      </c>
      <c r="F127" s="14" t="s">
        <v>3064</v>
      </c>
      <c r="G127" s="14"/>
      <c r="H127" s="14" t="s">
        <v>3065</v>
      </c>
      <c r="I127" s="15">
        <v>197.84</v>
      </c>
      <c r="J127" s="77">
        <v>2</v>
      </c>
      <c r="K127" s="92"/>
    </row>
    <row r="128" spans="1:11" ht="122.4" x14ac:dyDescent="0.25">
      <c r="A128" s="14" t="s">
        <v>2997</v>
      </c>
      <c r="B128" s="14"/>
      <c r="C128" s="14"/>
      <c r="D128" s="16"/>
      <c r="E128" s="16"/>
      <c r="F128" s="14" t="s">
        <v>3066</v>
      </c>
      <c r="G128" s="14"/>
      <c r="H128" s="14"/>
      <c r="I128" s="15"/>
      <c r="J128" s="77"/>
      <c r="K128" s="92"/>
    </row>
    <row r="129" spans="1:11" ht="20.399999999999999" x14ac:dyDescent="0.25">
      <c r="A129" s="14" t="s">
        <v>2997</v>
      </c>
      <c r="B129" s="14" t="s">
        <v>3067</v>
      </c>
      <c r="C129" s="14" t="s">
        <v>3042</v>
      </c>
      <c r="D129" s="16">
        <v>45826</v>
      </c>
      <c r="E129" s="16"/>
      <c r="F129" s="14" t="s">
        <v>3068</v>
      </c>
      <c r="G129" s="14" t="s">
        <v>3044</v>
      </c>
      <c r="H129" s="14" t="s">
        <v>3045</v>
      </c>
      <c r="I129" s="15">
        <v>4760.3</v>
      </c>
      <c r="J129" s="77">
        <v>3</v>
      </c>
      <c r="K129" s="92"/>
    </row>
    <row r="130" spans="1:11" ht="20.399999999999999" x14ac:dyDescent="0.25">
      <c r="A130" s="14" t="s">
        <v>2997</v>
      </c>
      <c r="B130" s="14" t="s">
        <v>3069</v>
      </c>
      <c r="C130" s="14" t="s">
        <v>3070</v>
      </c>
      <c r="D130" s="16">
        <v>45831</v>
      </c>
      <c r="E130" s="16"/>
      <c r="F130" s="14" t="s">
        <v>3071</v>
      </c>
      <c r="G130" s="14"/>
      <c r="H130" s="14" t="s">
        <v>3072</v>
      </c>
      <c r="I130" s="15">
        <v>1920</v>
      </c>
      <c r="J130" s="77">
        <v>3</v>
      </c>
      <c r="K130" s="92"/>
    </row>
    <row r="131" spans="1:11" ht="40.799999999999997" x14ac:dyDescent="0.25">
      <c r="A131" s="14" t="s">
        <v>2997</v>
      </c>
      <c r="B131" s="14" t="s">
        <v>3073</v>
      </c>
      <c r="C131" s="14" t="s">
        <v>3074</v>
      </c>
      <c r="D131" s="16">
        <v>45929</v>
      </c>
      <c r="E131" s="16"/>
      <c r="F131" s="14" t="s">
        <v>3075</v>
      </c>
      <c r="G131" s="14" t="s">
        <v>3021</v>
      </c>
      <c r="H131" s="14" t="s">
        <v>3022</v>
      </c>
      <c r="I131" s="15">
        <v>1296</v>
      </c>
      <c r="J131" s="77">
        <v>3</v>
      </c>
      <c r="K131" s="92"/>
    </row>
    <row r="132" spans="1:11" ht="20.399999999999999" x14ac:dyDescent="0.25">
      <c r="A132" s="14" t="s">
        <v>2997</v>
      </c>
      <c r="B132" s="14" t="s">
        <v>3076</v>
      </c>
      <c r="C132" s="14" t="s">
        <v>3077</v>
      </c>
      <c r="D132" s="16">
        <v>45944</v>
      </c>
      <c r="E132" s="16">
        <v>45860</v>
      </c>
      <c r="F132" s="14" t="s">
        <v>3078</v>
      </c>
      <c r="G132" s="14"/>
      <c r="H132" s="14" t="s">
        <v>3079</v>
      </c>
      <c r="I132" s="15">
        <v>138.97999999999999</v>
      </c>
      <c r="J132" s="77">
        <v>3</v>
      </c>
      <c r="K132" s="92"/>
    </row>
    <row r="133" spans="1:11" ht="20.399999999999999" x14ac:dyDescent="0.25">
      <c r="A133" s="14" t="s">
        <v>2997</v>
      </c>
      <c r="B133" s="14" t="s">
        <v>3076</v>
      </c>
      <c r="C133" s="14" t="s">
        <v>3080</v>
      </c>
      <c r="D133" s="16">
        <v>45944</v>
      </c>
      <c r="E133" s="16">
        <v>45860</v>
      </c>
      <c r="F133" s="14" t="s">
        <v>3081</v>
      </c>
      <c r="G133" s="14"/>
      <c r="H133" s="14" t="s">
        <v>3079</v>
      </c>
      <c r="I133" s="15">
        <v>129.6</v>
      </c>
      <c r="J133" s="77">
        <v>3</v>
      </c>
      <c r="K133" s="92"/>
    </row>
    <row r="134" spans="1:11" ht="13.2" x14ac:dyDescent="0.25">
      <c r="A134" s="14" t="s">
        <v>2997</v>
      </c>
      <c r="B134" s="14" t="s">
        <v>3076</v>
      </c>
      <c r="C134" s="14" t="s">
        <v>3082</v>
      </c>
      <c r="D134" s="16">
        <v>45944</v>
      </c>
      <c r="E134" s="16">
        <v>45854</v>
      </c>
      <c r="F134" s="14" t="s">
        <v>3083</v>
      </c>
      <c r="G134" s="14"/>
      <c r="H134" s="14" t="s">
        <v>3079</v>
      </c>
      <c r="I134" s="15">
        <v>10.8</v>
      </c>
      <c r="J134" s="77">
        <v>3</v>
      </c>
      <c r="K134" s="92"/>
    </row>
    <row r="135" spans="1:11" ht="13.2" x14ac:dyDescent="0.25">
      <c r="A135" s="14" t="s">
        <v>2997</v>
      </c>
      <c r="B135" s="14" t="s">
        <v>3076</v>
      </c>
      <c r="C135" s="14" t="s">
        <v>3084</v>
      </c>
      <c r="D135" s="16">
        <v>45944</v>
      </c>
      <c r="E135" s="16">
        <v>45854</v>
      </c>
      <c r="F135" s="14" t="s">
        <v>3085</v>
      </c>
      <c r="G135" s="14"/>
      <c r="H135" s="14" t="s">
        <v>3079</v>
      </c>
      <c r="I135" s="15">
        <v>12.4</v>
      </c>
      <c r="J135" s="77">
        <v>3</v>
      </c>
      <c r="K135" s="92"/>
    </row>
    <row r="136" spans="1:11" ht="13.2" x14ac:dyDescent="0.25">
      <c r="A136" s="14" t="s">
        <v>2997</v>
      </c>
      <c r="B136" s="14" t="s">
        <v>3086</v>
      </c>
      <c r="C136" s="14" t="s">
        <v>3087</v>
      </c>
      <c r="D136" s="16">
        <v>45930</v>
      </c>
      <c r="E136" s="16"/>
      <c r="F136" s="14" t="s">
        <v>3088</v>
      </c>
      <c r="G136" s="14" t="s">
        <v>3089</v>
      </c>
      <c r="H136" s="14" t="s">
        <v>3090</v>
      </c>
      <c r="I136" s="15">
        <v>48</v>
      </c>
      <c r="J136" s="77">
        <v>4</v>
      </c>
      <c r="K136" s="92"/>
    </row>
    <row r="137" spans="1:11" ht="13.2" x14ac:dyDescent="0.25">
      <c r="A137" s="14" t="s">
        <v>2997</v>
      </c>
      <c r="B137" s="14" t="s">
        <v>3091</v>
      </c>
      <c r="C137" s="14" t="s">
        <v>3092</v>
      </c>
      <c r="D137" s="16">
        <v>45930</v>
      </c>
      <c r="E137" s="16"/>
      <c r="F137" s="14" t="s">
        <v>3093</v>
      </c>
      <c r="G137" s="14" t="s">
        <v>3094</v>
      </c>
      <c r="H137" s="14" t="s">
        <v>3095</v>
      </c>
      <c r="I137" s="15">
        <v>13</v>
      </c>
      <c r="J137" s="77">
        <v>4</v>
      </c>
      <c r="K137" s="92"/>
    </row>
    <row r="138" spans="1:11" ht="51" x14ac:dyDescent="0.25">
      <c r="A138" s="14" t="s">
        <v>2997</v>
      </c>
      <c r="B138" s="14" t="s">
        <v>3096</v>
      </c>
      <c r="C138" s="14" t="s">
        <v>3092</v>
      </c>
      <c r="D138" s="16">
        <v>45930</v>
      </c>
      <c r="E138" s="16">
        <v>45930</v>
      </c>
      <c r="F138" s="14" t="s">
        <v>3097</v>
      </c>
      <c r="G138" s="14" t="s">
        <v>894</v>
      </c>
      <c r="H138" s="14" t="s">
        <v>2998</v>
      </c>
      <c r="I138" s="15">
        <v>718.8</v>
      </c>
      <c r="J138" s="77">
        <v>4</v>
      </c>
      <c r="K138" s="92"/>
    </row>
    <row r="139" spans="1:11" ht="51" x14ac:dyDescent="0.25">
      <c r="A139" s="14" t="s">
        <v>2997</v>
      </c>
      <c r="B139" s="14" t="s">
        <v>3096</v>
      </c>
      <c r="C139" s="14" t="s">
        <v>3092</v>
      </c>
      <c r="D139" s="16">
        <v>45930</v>
      </c>
      <c r="E139" s="16">
        <v>45930</v>
      </c>
      <c r="F139" s="14" t="s">
        <v>3097</v>
      </c>
      <c r="G139" s="14" t="s">
        <v>894</v>
      </c>
      <c r="H139" s="14" t="s">
        <v>2999</v>
      </c>
      <c r="I139" s="15">
        <v>1860.64</v>
      </c>
      <c r="J139" s="77">
        <v>3</v>
      </c>
      <c r="K139" s="92"/>
    </row>
    <row r="140" spans="1:11" ht="20.399999999999999" x14ac:dyDescent="0.25">
      <c r="A140" s="14" t="s">
        <v>2997</v>
      </c>
      <c r="B140" s="14" t="s">
        <v>3098</v>
      </c>
      <c r="C140" s="14" t="s">
        <v>3004</v>
      </c>
      <c r="D140" s="16">
        <v>46309</v>
      </c>
      <c r="E140" s="16"/>
      <c r="F140" s="14" t="s">
        <v>3099</v>
      </c>
      <c r="G140" s="14" t="s">
        <v>3006</v>
      </c>
      <c r="H140" s="14" t="s">
        <v>3007</v>
      </c>
      <c r="I140" s="15">
        <v>50.98</v>
      </c>
      <c r="J140" s="77">
        <v>3</v>
      </c>
      <c r="K140" s="92"/>
    </row>
    <row r="141" spans="1:11" ht="20.399999999999999" x14ac:dyDescent="0.25">
      <c r="A141" s="14" t="s">
        <v>2997</v>
      </c>
      <c r="B141" s="14" t="s">
        <v>3100</v>
      </c>
      <c r="C141" s="14" t="s">
        <v>3101</v>
      </c>
      <c r="D141" s="16">
        <v>45944</v>
      </c>
      <c r="E141" s="16">
        <v>45929</v>
      </c>
      <c r="F141" s="14" t="s">
        <v>3102</v>
      </c>
      <c r="G141" s="14" t="s">
        <v>3103</v>
      </c>
      <c r="H141" s="14" t="s">
        <v>3104</v>
      </c>
      <c r="I141" s="15">
        <v>50.97</v>
      </c>
      <c r="J141" s="77">
        <v>2</v>
      </c>
      <c r="K141" s="92"/>
    </row>
    <row r="142" spans="1:11" ht="122.4" x14ac:dyDescent="0.25">
      <c r="A142" s="14" t="s">
        <v>2997</v>
      </c>
      <c r="B142" s="14"/>
      <c r="C142" s="14"/>
      <c r="D142" s="16"/>
      <c r="E142" s="16"/>
      <c r="F142" s="14" t="s">
        <v>3105</v>
      </c>
      <c r="G142" s="14"/>
      <c r="H142" s="14"/>
      <c r="I142" s="15"/>
      <c r="J142" s="77"/>
      <c r="K142" s="92"/>
    </row>
    <row r="143" spans="1:11" ht="30.6" x14ac:dyDescent="0.25">
      <c r="A143" s="14" t="s">
        <v>2997</v>
      </c>
      <c r="B143" s="14" t="s">
        <v>3106</v>
      </c>
      <c r="C143" s="14" t="s">
        <v>3107</v>
      </c>
      <c r="D143" s="16">
        <v>45944</v>
      </c>
      <c r="E143" s="16">
        <v>45942</v>
      </c>
      <c r="F143" s="14" t="s">
        <v>3064</v>
      </c>
      <c r="G143" s="14"/>
      <c r="H143" s="14" t="s">
        <v>3065</v>
      </c>
      <c r="I143" s="15">
        <v>199.7</v>
      </c>
      <c r="J143" s="77">
        <v>2</v>
      </c>
      <c r="K143" s="92"/>
    </row>
    <row r="144" spans="1:11" ht="20.399999999999999" x14ac:dyDescent="0.25">
      <c r="A144" s="14" t="s">
        <v>2997</v>
      </c>
      <c r="B144" s="14" t="s">
        <v>3108</v>
      </c>
      <c r="C144" s="14" t="s">
        <v>3109</v>
      </c>
      <c r="D144" s="16">
        <v>45947</v>
      </c>
      <c r="E144" s="16">
        <v>45945</v>
      </c>
      <c r="F144" s="14" t="s">
        <v>3110</v>
      </c>
      <c r="G144" s="14" t="s">
        <v>3111</v>
      </c>
      <c r="H144" s="14" t="s">
        <v>3112</v>
      </c>
      <c r="I144" s="15">
        <v>194.47</v>
      </c>
      <c r="J144" s="77">
        <v>4</v>
      </c>
      <c r="K144" s="92"/>
    </row>
    <row r="145" spans="1:11" ht="20.399999999999999" x14ac:dyDescent="0.25">
      <c r="A145" s="14" t="s">
        <v>2997</v>
      </c>
      <c r="B145" s="14" t="s">
        <v>3113</v>
      </c>
      <c r="C145" s="14"/>
      <c r="D145" s="16">
        <v>45952</v>
      </c>
      <c r="E145" s="16"/>
      <c r="F145" s="14" t="s">
        <v>3114</v>
      </c>
      <c r="G145" s="14"/>
      <c r="H145" s="14" t="s">
        <v>3079</v>
      </c>
      <c r="I145" s="15">
        <v>89.26</v>
      </c>
      <c r="J145" s="77">
        <v>3</v>
      </c>
      <c r="K145" s="92"/>
    </row>
    <row r="146" spans="1:11" ht="20.399999999999999" x14ac:dyDescent="0.25">
      <c r="A146" s="14" t="s">
        <v>2997</v>
      </c>
      <c r="B146" s="14" t="s">
        <v>3054</v>
      </c>
      <c r="C146" s="14" t="s">
        <v>3115</v>
      </c>
      <c r="D146" s="16">
        <v>45954</v>
      </c>
      <c r="E146" s="16"/>
      <c r="F146" s="14" t="s">
        <v>3116</v>
      </c>
      <c r="G146" s="14" t="s">
        <v>3016</v>
      </c>
      <c r="H146" s="14" t="s">
        <v>3017</v>
      </c>
      <c r="I146" s="15">
        <v>30.75</v>
      </c>
      <c r="J146" s="77">
        <v>4</v>
      </c>
      <c r="K146" s="92"/>
    </row>
    <row r="147" spans="1:11" ht="13.2" x14ac:dyDescent="0.25">
      <c r="A147" s="14" t="s">
        <v>2997</v>
      </c>
      <c r="B147" s="14" t="s">
        <v>3117</v>
      </c>
      <c r="C147" s="14" t="s">
        <v>3118</v>
      </c>
      <c r="D147" s="16">
        <v>45961</v>
      </c>
      <c r="E147" s="16">
        <v>45961</v>
      </c>
      <c r="F147" s="14" t="s">
        <v>3093</v>
      </c>
      <c r="G147" s="14" t="s">
        <v>3094</v>
      </c>
      <c r="H147" s="14" t="s">
        <v>3095</v>
      </c>
      <c r="I147" s="15">
        <v>13</v>
      </c>
      <c r="J147" s="77">
        <v>4</v>
      </c>
      <c r="K147" s="92"/>
    </row>
    <row r="148" spans="1:11" ht="51" x14ac:dyDescent="0.25">
      <c r="A148" s="14" t="s">
        <v>2997</v>
      </c>
      <c r="B148" s="14" t="s">
        <v>3119</v>
      </c>
      <c r="C148" s="14" t="s">
        <v>3118</v>
      </c>
      <c r="D148" s="16">
        <v>45961</v>
      </c>
      <c r="E148" s="16">
        <v>45961</v>
      </c>
      <c r="F148" s="14" t="s">
        <v>3002</v>
      </c>
      <c r="G148" s="14" t="s">
        <v>894</v>
      </c>
      <c r="H148" s="14" t="s">
        <v>2998</v>
      </c>
      <c r="I148" s="15">
        <v>718.8</v>
      </c>
      <c r="J148" s="77">
        <v>4</v>
      </c>
      <c r="K148" s="92"/>
    </row>
    <row r="149" spans="1:11" ht="51" x14ac:dyDescent="0.25">
      <c r="A149" s="14" t="s">
        <v>2997</v>
      </c>
      <c r="B149" s="14" t="s">
        <v>3119</v>
      </c>
      <c r="C149" s="14" t="s">
        <v>3118</v>
      </c>
      <c r="D149" s="16">
        <v>45961</v>
      </c>
      <c r="E149" s="16">
        <v>45961</v>
      </c>
      <c r="F149" s="14" t="s">
        <v>3002</v>
      </c>
      <c r="G149" s="14" t="s">
        <v>894</v>
      </c>
      <c r="H149" s="14" t="s">
        <v>2999</v>
      </c>
      <c r="I149" s="15">
        <v>1857.8</v>
      </c>
      <c r="J149" s="77">
        <v>3</v>
      </c>
      <c r="K149" s="92"/>
    </row>
    <row r="150" spans="1:11" ht="20.399999999999999" x14ac:dyDescent="0.25">
      <c r="A150" s="14" t="s">
        <v>2997</v>
      </c>
      <c r="B150" s="14" t="s">
        <v>3120</v>
      </c>
      <c r="C150" s="14" t="s">
        <v>3004</v>
      </c>
      <c r="D150" s="16">
        <v>45966</v>
      </c>
      <c r="E150" s="16"/>
      <c r="F150" s="14" t="s">
        <v>3121</v>
      </c>
      <c r="G150" s="14" t="s">
        <v>3006</v>
      </c>
      <c r="H150" s="14" t="s">
        <v>3007</v>
      </c>
      <c r="I150" s="15">
        <v>50.98</v>
      </c>
      <c r="J150" s="77">
        <v>3</v>
      </c>
      <c r="K150" s="92"/>
    </row>
    <row r="151" spans="1:11" ht="30.6" x14ac:dyDescent="0.25">
      <c r="A151" s="14" t="s">
        <v>2997</v>
      </c>
      <c r="B151" s="14" t="s">
        <v>3122</v>
      </c>
      <c r="C151" s="14" t="s">
        <v>3123</v>
      </c>
      <c r="D151" s="16">
        <v>45966</v>
      </c>
      <c r="E151" s="16"/>
      <c r="F151" s="14" t="s">
        <v>3124</v>
      </c>
      <c r="G151" s="14" t="s">
        <v>3021</v>
      </c>
      <c r="H151" s="14" t="s">
        <v>3022</v>
      </c>
      <c r="I151" s="15">
        <v>144</v>
      </c>
      <c r="J151" s="77">
        <v>1</v>
      </c>
      <c r="K151" s="92"/>
    </row>
    <row r="152" spans="1:11" ht="20.399999999999999" x14ac:dyDescent="0.25">
      <c r="A152" s="14" t="s">
        <v>2997</v>
      </c>
      <c r="B152" s="14" t="s">
        <v>3125</v>
      </c>
      <c r="C152" s="14" t="s">
        <v>3126</v>
      </c>
      <c r="D152" s="16">
        <v>45966</v>
      </c>
      <c r="E152" s="16"/>
      <c r="F152" s="14" t="s">
        <v>3127</v>
      </c>
      <c r="G152" s="14" t="s">
        <v>3011</v>
      </c>
      <c r="H152" s="14" t="s">
        <v>3012</v>
      </c>
      <c r="I152" s="15">
        <v>347.99</v>
      </c>
      <c r="J152" s="77">
        <v>2</v>
      </c>
      <c r="K152" s="92"/>
    </row>
    <row r="153" spans="1:11" ht="30.6" x14ac:dyDescent="0.25">
      <c r="A153" s="14" t="s">
        <v>2997</v>
      </c>
      <c r="B153" s="14" t="s">
        <v>3128</v>
      </c>
      <c r="C153" s="14" t="s">
        <v>3129</v>
      </c>
      <c r="D153" s="16">
        <v>45966</v>
      </c>
      <c r="E153" s="16"/>
      <c r="F153" s="14" t="s">
        <v>3130</v>
      </c>
      <c r="G153" s="14" t="s">
        <v>3021</v>
      </c>
      <c r="H153" s="14" t="s">
        <v>3022</v>
      </c>
      <c r="I153" s="15">
        <v>1639.8</v>
      </c>
      <c r="J153" s="77">
        <v>1</v>
      </c>
      <c r="K153" s="92"/>
    </row>
    <row r="154" spans="1:11" ht="30.6" x14ac:dyDescent="0.25">
      <c r="A154" s="14" t="s">
        <v>2997</v>
      </c>
      <c r="B154" s="14" t="s">
        <v>3131</v>
      </c>
      <c r="C154" s="14" t="s">
        <v>3132</v>
      </c>
      <c r="D154" s="16">
        <v>45966</v>
      </c>
      <c r="E154" s="16"/>
      <c r="F154" s="14" t="s">
        <v>3133</v>
      </c>
      <c r="G154" s="14" t="s">
        <v>3021</v>
      </c>
      <c r="H154" s="14" t="s">
        <v>3022</v>
      </c>
      <c r="I154" s="15">
        <v>1770.6</v>
      </c>
      <c r="J154" s="77">
        <v>1</v>
      </c>
      <c r="K154" s="92"/>
    </row>
    <row r="155" spans="1:11" ht="20.399999999999999" x14ac:dyDescent="0.25">
      <c r="A155" s="14" t="s">
        <v>2997</v>
      </c>
      <c r="B155" s="14" t="s">
        <v>3134</v>
      </c>
      <c r="C155" s="14" t="s">
        <v>3135</v>
      </c>
      <c r="D155" s="16">
        <v>45979</v>
      </c>
      <c r="E155" s="16"/>
      <c r="F155" s="14" t="s">
        <v>3136</v>
      </c>
      <c r="G155" s="14" t="s">
        <v>3016</v>
      </c>
      <c r="H155" s="14" t="s">
        <v>3017</v>
      </c>
      <c r="I155" s="15">
        <v>30.75</v>
      </c>
      <c r="J155" s="77">
        <v>4</v>
      </c>
      <c r="K155" s="92"/>
    </row>
    <row r="156" spans="1:11" ht="30.6" x14ac:dyDescent="0.25">
      <c r="A156" s="14" t="s">
        <v>2997</v>
      </c>
      <c r="B156" s="14" t="s">
        <v>3137</v>
      </c>
      <c r="C156" s="14" t="s">
        <v>3138</v>
      </c>
      <c r="D156" s="16">
        <v>45980</v>
      </c>
      <c r="E156" s="16"/>
      <c r="F156" s="14" t="s">
        <v>3139</v>
      </c>
      <c r="G156" s="14" t="s">
        <v>3021</v>
      </c>
      <c r="H156" s="14" t="s">
        <v>3022</v>
      </c>
      <c r="I156" s="15">
        <v>583.20000000000005</v>
      </c>
      <c r="J156" s="77">
        <v>1</v>
      </c>
      <c r="K156" s="92"/>
    </row>
    <row r="157" spans="1:11" ht="30.6" x14ac:dyDescent="0.25">
      <c r="A157" s="14" t="s">
        <v>2997</v>
      </c>
      <c r="B157" s="14" t="s">
        <v>3140</v>
      </c>
      <c r="C157" s="14" t="s">
        <v>3141</v>
      </c>
      <c r="D157" s="16">
        <v>45980</v>
      </c>
      <c r="E157" s="16"/>
      <c r="F157" s="14" t="s">
        <v>3142</v>
      </c>
      <c r="G157" s="14" t="s">
        <v>3021</v>
      </c>
      <c r="H157" s="14" t="s">
        <v>3022</v>
      </c>
      <c r="I157" s="15">
        <v>1825.94</v>
      </c>
      <c r="J157" s="77">
        <v>1</v>
      </c>
      <c r="K157" s="92"/>
    </row>
    <row r="158" spans="1:11" ht="20.399999999999999" x14ac:dyDescent="0.25">
      <c r="A158" s="14" t="s">
        <v>2997</v>
      </c>
      <c r="B158" s="14" t="s">
        <v>3143</v>
      </c>
      <c r="C158" s="14" t="s">
        <v>3144</v>
      </c>
      <c r="D158" s="16">
        <v>45985</v>
      </c>
      <c r="E158" s="16"/>
      <c r="F158" s="14" t="s">
        <v>3145</v>
      </c>
      <c r="G158" s="14"/>
      <c r="H158" s="14" t="s">
        <v>3146</v>
      </c>
      <c r="I158" s="15">
        <v>175.36</v>
      </c>
      <c r="J158" s="77">
        <v>3</v>
      </c>
      <c r="K158" s="92"/>
    </row>
    <row r="159" spans="1:11" ht="13.2" x14ac:dyDescent="0.25">
      <c r="A159" s="14" t="s">
        <v>2997</v>
      </c>
      <c r="B159" s="14" t="s">
        <v>3147</v>
      </c>
      <c r="C159" s="14" t="s">
        <v>3148</v>
      </c>
      <c r="D159" s="16">
        <v>45985</v>
      </c>
      <c r="E159" s="16"/>
      <c r="F159" s="14" t="s">
        <v>3149</v>
      </c>
      <c r="G159" s="14"/>
      <c r="H159" s="14" t="s">
        <v>3146</v>
      </c>
      <c r="I159" s="15">
        <v>512</v>
      </c>
      <c r="J159" s="77">
        <v>3</v>
      </c>
      <c r="K159" s="92"/>
    </row>
    <row r="160" spans="1:11" ht="13.2" x14ac:dyDescent="0.25">
      <c r="A160" s="14" t="s">
        <v>2997</v>
      </c>
      <c r="B160" s="14" t="s">
        <v>3150</v>
      </c>
      <c r="C160" s="14" t="s">
        <v>3151</v>
      </c>
      <c r="D160" s="16">
        <v>45991</v>
      </c>
      <c r="E160" s="16">
        <v>45991</v>
      </c>
      <c r="F160" s="14" t="s">
        <v>3093</v>
      </c>
      <c r="G160" s="14" t="s">
        <v>3094</v>
      </c>
      <c r="H160" s="14" t="s">
        <v>3095</v>
      </c>
      <c r="I160" s="15">
        <v>13</v>
      </c>
      <c r="J160" s="77">
        <v>4</v>
      </c>
      <c r="K160" s="92"/>
    </row>
    <row r="161" spans="1:11" ht="51" x14ac:dyDescent="0.25">
      <c r="A161" s="14" t="s">
        <v>2997</v>
      </c>
      <c r="B161" s="14" t="s">
        <v>3152</v>
      </c>
      <c r="C161" s="14" t="s">
        <v>3151</v>
      </c>
      <c r="D161" s="16">
        <v>45991</v>
      </c>
      <c r="E161" s="16">
        <v>45991</v>
      </c>
      <c r="F161" s="14" t="s">
        <v>3002</v>
      </c>
      <c r="G161" s="14" t="s">
        <v>894</v>
      </c>
      <c r="H161" s="14" t="s">
        <v>2998</v>
      </c>
      <c r="I161" s="15">
        <v>718.8</v>
      </c>
      <c r="J161" s="77">
        <v>4</v>
      </c>
      <c r="K161" s="92"/>
    </row>
    <row r="162" spans="1:11" ht="51" x14ac:dyDescent="0.25">
      <c r="A162" s="14" t="s">
        <v>2997</v>
      </c>
      <c r="B162" s="14" t="s">
        <v>3152</v>
      </c>
      <c r="C162" s="14" t="s">
        <v>3151</v>
      </c>
      <c r="D162" s="16">
        <v>45991</v>
      </c>
      <c r="E162" s="16">
        <v>45991</v>
      </c>
      <c r="F162" s="14" t="s">
        <v>3002</v>
      </c>
      <c r="G162" s="14" t="s">
        <v>894</v>
      </c>
      <c r="H162" s="14" t="s">
        <v>2999</v>
      </c>
      <c r="I162" s="15">
        <v>1857.8</v>
      </c>
      <c r="J162" s="77">
        <v>3</v>
      </c>
      <c r="K162" s="92"/>
    </row>
    <row r="163" spans="1:11" ht="20.399999999999999" x14ac:dyDescent="0.25">
      <c r="A163" s="14" t="s">
        <v>2997</v>
      </c>
      <c r="B163" s="14" t="s">
        <v>3153</v>
      </c>
      <c r="C163" s="14" t="s">
        <v>3004</v>
      </c>
      <c r="D163" s="16">
        <v>45992</v>
      </c>
      <c r="E163" s="16"/>
      <c r="F163" s="14" t="s">
        <v>3154</v>
      </c>
      <c r="G163" s="14" t="s">
        <v>3006</v>
      </c>
      <c r="H163" s="14" t="s">
        <v>3007</v>
      </c>
      <c r="I163" s="15">
        <v>50.98</v>
      </c>
      <c r="J163" s="77">
        <v>3</v>
      </c>
      <c r="K163" s="92"/>
    </row>
    <row r="164" spans="1:11" ht="122.4" x14ac:dyDescent="0.25">
      <c r="A164" s="14" t="s">
        <v>2997</v>
      </c>
      <c r="B164" s="14"/>
      <c r="C164" s="14"/>
      <c r="D164" s="16"/>
      <c r="E164" s="16"/>
      <c r="F164" s="14" t="s">
        <v>3155</v>
      </c>
      <c r="G164" s="14"/>
      <c r="H164" s="14"/>
      <c r="I164" s="15"/>
      <c r="J164" s="77"/>
      <c r="K164" s="92"/>
    </row>
    <row r="165" spans="1:11" ht="20.399999999999999" x14ac:dyDescent="0.25">
      <c r="A165" s="14" t="s">
        <v>2997</v>
      </c>
      <c r="B165" s="14" t="s">
        <v>3156</v>
      </c>
      <c r="C165" s="14" t="s">
        <v>3157</v>
      </c>
      <c r="D165" s="16">
        <v>45992</v>
      </c>
      <c r="E165" s="16">
        <v>45989</v>
      </c>
      <c r="F165" s="14" t="s">
        <v>3158</v>
      </c>
      <c r="G165" s="14" t="s">
        <v>3159</v>
      </c>
      <c r="H165" s="14" t="s">
        <v>3160</v>
      </c>
      <c r="I165" s="15">
        <v>950</v>
      </c>
      <c r="J165" s="77">
        <v>3</v>
      </c>
      <c r="K165" s="92"/>
    </row>
    <row r="166" spans="1:11" ht="20.399999999999999" x14ac:dyDescent="0.25">
      <c r="A166" s="14" t="s">
        <v>2997</v>
      </c>
      <c r="B166" s="14" t="s">
        <v>3156</v>
      </c>
      <c r="C166" s="14" t="s">
        <v>3161</v>
      </c>
      <c r="D166" s="16">
        <v>45992</v>
      </c>
      <c r="E166" s="16">
        <v>45956</v>
      </c>
      <c r="F166" s="14" t="s">
        <v>3162</v>
      </c>
      <c r="G166" s="14"/>
      <c r="H166" s="14" t="s">
        <v>3079</v>
      </c>
      <c r="I166" s="15">
        <v>125.34</v>
      </c>
      <c r="J166" s="77">
        <v>3</v>
      </c>
      <c r="K166" s="92"/>
    </row>
    <row r="167" spans="1:11" ht="30.6" x14ac:dyDescent="0.25">
      <c r="A167" s="14" t="s">
        <v>2997</v>
      </c>
      <c r="B167" s="14" t="s">
        <v>3163</v>
      </c>
      <c r="C167" s="14" t="s">
        <v>3164</v>
      </c>
      <c r="D167" s="16">
        <v>45985</v>
      </c>
      <c r="E167" s="16"/>
      <c r="F167" s="14" t="s">
        <v>3165</v>
      </c>
      <c r="G167" s="14"/>
      <c r="H167" s="14" t="s">
        <v>3166</v>
      </c>
      <c r="I167" s="15">
        <v>3800</v>
      </c>
      <c r="J167" s="77">
        <v>3</v>
      </c>
      <c r="K167" s="92"/>
    </row>
    <row r="168" spans="1:11" ht="30.6" x14ac:dyDescent="0.25">
      <c r="A168" s="14" t="s">
        <v>2997</v>
      </c>
      <c r="B168" s="14" t="s">
        <v>3167</v>
      </c>
      <c r="C168" s="14" t="s">
        <v>3168</v>
      </c>
      <c r="D168" s="16">
        <v>45999</v>
      </c>
      <c r="E168" s="16"/>
      <c r="F168" s="14" t="s">
        <v>3169</v>
      </c>
      <c r="G168" s="14" t="s">
        <v>3021</v>
      </c>
      <c r="H168" s="14" t="s">
        <v>3022</v>
      </c>
      <c r="I168" s="15">
        <v>1537.2</v>
      </c>
      <c r="J168" s="77">
        <v>1</v>
      </c>
      <c r="K168" s="92"/>
    </row>
    <row r="169" spans="1:11" ht="30.6" x14ac:dyDescent="0.25">
      <c r="A169" s="14" t="s">
        <v>2997</v>
      </c>
      <c r="B169" s="14" t="s">
        <v>3170</v>
      </c>
      <c r="C169" s="14" t="s">
        <v>3171</v>
      </c>
      <c r="D169" s="16">
        <v>45999</v>
      </c>
      <c r="E169" s="16"/>
      <c r="F169" s="14" t="s">
        <v>3172</v>
      </c>
      <c r="G169" s="14" t="s">
        <v>3021</v>
      </c>
      <c r="H169" s="14" t="s">
        <v>3022</v>
      </c>
      <c r="I169" s="15">
        <v>1770.6</v>
      </c>
      <c r="J169" s="77">
        <v>1</v>
      </c>
      <c r="K169" s="92"/>
    </row>
    <row r="170" spans="1:11" ht="122.4" x14ac:dyDescent="0.25">
      <c r="A170" s="14" t="s">
        <v>2997</v>
      </c>
      <c r="B170" s="14"/>
      <c r="C170" s="14"/>
      <c r="D170" s="16"/>
      <c r="E170" s="16"/>
      <c r="F170" s="14" t="s">
        <v>3173</v>
      </c>
      <c r="G170" s="14"/>
      <c r="H170" s="14"/>
      <c r="I170" s="15"/>
      <c r="J170" s="77"/>
      <c r="K170" s="92"/>
    </row>
    <row r="171" spans="1:11" ht="30.6" x14ac:dyDescent="0.25">
      <c r="A171" s="14" t="s">
        <v>2997</v>
      </c>
      <c r="B171" s="14" t="s">
        <v>3174</v>
      </c>
      <c r="C171" s="14" t="s">
        <v>3175</v>
      </c>
      <c r="D171" s="16">
        <v>45999</v>
      </c>
      <c r="E171" s="16" t="s">
        <v>3176</v>
      </c>
      <c r="F171" s="14" t="s">
        <v>3177</v>
      </c>
      <c r="G171" s="14"/>
      <c r="H171" s="14" t="s">
        <v>3065</v>
      </c>
      <c r="I171" s="15">
        <v>200.31</v>
      </c>
      <c r="J171" s="77">
        <v>4</v>
      </c>
      <c r="K171" s="92"/>
    </row>
    <row r="172" spans="1:11" ht="20.399999999999999" x14ac:dyDescent="0.25">
      <c r="A172" s="14" t="s">
        <v>2997</v>
      </c>
      <c r="B172" s="14" t="s">
        <v>3178</v>
      </c>
      <c r="C172" s="14" t="s">
        <v>3179</v>
      </c>
      <c r="D172" s="16">
        <v>46001</v>
      </c>
      <c r="E172" s="16"/>
      <c r="F172" s="14" t="s">
        <v>3180</v>
      </c>
      <c r="G172" s="14" t="s">
        <v>3011</v>
      </c>
      <c r="H172" s="14" t="s">
        <v>3012</v>
      </c>
      <c r="I172" s="15">
        <v>290.8</v>
      </c>
      <c r="J172" s="77">
        <v>1</v>
      </c>
      <c r="K172" s="92"/>
    </row>
    <row r="173" spans="1:11" ht="20.399999999999999" x14ac:dyDescent="0.25">
      <c r="A173" s="14" t="s">
        <v>2997</v>
      </c>
      <c r="B173" s="14" t="s">
        <v>3181</v>
      </c>
      <c r="C173" s="14" t="s">
        <v>3182</v>
      </c>
      <c r="D173" s="16">
        <v>46001</v>
      </c>
      <c r="E173" s="16"/>
      <c r="F173" s="14" t="s">
        <v>3183</v>
      </c>
      <c r="G173" s="14" t="s">
        <v>3011</v>
      </c>
      <c r="H173" s="14" t="s">
        <v>3012</v>
      </c>
      <c r="I173" s="15">
        <v>4802.3900000000003</v>
      </c>
      <c r="J173" s="77">
        <v>2</v>
      </c>
      <c r="K173" s="92"/>
    </row>
    <row r="174" spans="1:11" ht="20.399999999999999" x14ac:dyDescent="0.25">
      <c r="A174" s="14" t="s">
        <v>2997</v>
      </c>
      <c r="B174" s="14" t="s">
        <v>3184</v>
      </c>
      <c r="C174" s="14" t="s">
        <v>3185</v>
      </c>
      <c r="D174" s="16">
        <v>46003</v>
      </c>
      <c r="E174" s="16"/>
      <c r="F174" s="14" t="s">
        <v>3186</v>
      </c>
      <c r="G174" s="14" t="s">
        <v>3016</v>
      </c>
      <c r="H174" s="14" t="s">
        <v>3017</v>
      </c>
      <c r="I174" s="15">
        <v>30.75</v>
      </c>
      <c r="J174" s="77">
        <v>4</v>
      </c>
      <c r="K174" s="92"/>
    </row>
    <row r="175" spans="1:11" ht="20.399999999999999" x14ac:dyDescent="0.25">
      <c r="A175" s="14" t="s">
        <v>2997</v>
      </c>
      <c r="B175" s="14" t="s">
        <v>3187</v>
      </c>
      <c r="C175" s="14" t="s">
        <v>3188</v>
      </c>
      <c r="D175" s="16">
        <v>46006</v>
      </c>
      <c r="E175" s="16"/>
      <c r="F175" s="14" t="s">
        <v>3189</v>
      </c>
      <c r="G175" s="14"/>
      <c r="H175" s="14" t="s">
        <v>898</v>
      </c>
      <c r="I175" s="15">
        <v>2245</v>
      </c>
      <c r="J175" s="77">
        <v>3</v>
      </c>
      <c r="K175" s="92"/>
    </row>
    <row r="176" spans="1:11" ht="20.399999999999999" x14ac:dyDescent="0.25">
      <c r="A176" s="14" t="s">
        <v>2997</v>
      </c>
      <c r="B176" s="14" t="s">
        <v>3190</v>
      </c>
      <c r="C176" s="14" t="s">
        <v>3188</v>
      </c>
      <c r="D176" s="16">
        <v>46006</v>
      </c>
      <c r="E176" s="16"/>
      <c r="F176" s="14" t="s">
        <v>3191</v>
      </c>
      <c r="G176" s="14"/>
      <c r="H176" s="14" t="s">
        <v>3192</v>
      </c>
      <c r="I176" s="15">
        <v>8522.1200000000008</v>
      </c>
      <c r="J176" s="77">
        <v>2</v>
      </c>
      <c r="K176" s="92"/>
    </row>
    <row r="177" spans="1:11" ht="13.2" x14ac:dyDescent="0.25">
      <c r="A177" s="14" t="s">
        <v>2997</v>
      </c>
      <c r="B177" s="14" t="s">
        <v>3193</v>
      </c>
      <c r="C177" s="14" t="s">
        <v>3194</v>
      </c>
      <c r="D177" s="16">
        <v>46009</v>
      </c>
      <c r="E177" s="16"/>
      <c r="F177" s="14" t="s">
        <v>3195</v>
      </c>
      <c r="G177" s="14" t="s">
        <v>3089</v>
      </c>
      <c r="H177" s="14" t="s">
        <v>3090</v>
      </c>
      <c r="I177" s="15">
        <v>48</v>
      </c>
      <c r="J177" s="77">
        <v>4</v>
      </c>
      <c r="K177" s="92"/>
    </row>
    <row r="178" spans="1:11" ht="20.399999999999999" x14ac:dyDescent="0.25">
      <c r="A178" s="14" t="s">
        <v>2997</v>
      </c>
      <c r="B178" s="14" t="s">
        <v>3196</v>
      </c>
      <c r="C178" s="14" t="s">
        <v>3197</v>
      </c>
      <c r="D178" s="16">
        <v>46013</v>
      </c>
      <c r="E178" s="16"/>
      <c r="F178" s="14" t="s">
        <v>3180</v>
      </c>
      <c r="G178" s="14" t="s">
        <v>3011</v>
      </c>
      <c r="H178" s="14" t="s">
        <v>3012</v>
      </c>
      <c r="I178" s="15">
        <v>259.2</v>
      </c>
      <c r="J178" s="77">
        <v>1</v>
      </c>
      <c r="K178" s="92"/>
    </row>
    <row r="179" spans="1:11" ht="20.399999999999999" x14ac:dyDescent="0.25">
      <c r="A179" s="14" t="s">
        <v>2997</v>
      </c>
      <c r="B179" s="14" t="s">
        <v>3198</v>
      </c>
      <c r="C179" s="14" t="s">
        <v>3004</v>
      </c>
      <c r="D179" s="16">
        <v>46020</v>
      </c>
      <c r="E179" s="16"/>
      <c r="F179" s="14" t="s">
        <v>3199</v>
      </c>
      <c r="G179" s="14" t="s">
        <v>3006</v>
      </c>
      <c r="H179" s="14" t="s">
        <v>3007</v>
      </c>
      <c r="I179" s="15">
        <v>50.98</v>
      </c>
      <c r="J179" s="77">
        <v>3</v>
      </c>
      <c r="K179" s="92"/>
    </row>
    <row r="180" spans="1:11" ht="20.399999999999999" x14ac:dyDescent="0.25">
      <c r="A180" s="14" t="s">
        <v>2997</v>
      </c>
      <c r="B180" s="14" t="s">
        <v>3200</v>
      </c>
      <c r="C180" s="14" t="s">
        <v>3201</v>
      </c>
      <c r="D180" s="16">
        <v>46022</v>
      </c>
      <c r="E180" s="16"/>
      <c r="F180" s="14" t="s">
        <v>3202</v>
      </c>
      <c r="G180" s="14" t="s">
        <v>3016</v>
      </c>
      <c r="H180" s="14" t="s">
        <v>3017</v>
      </c>
      <c r="I180" s="15">
        <v>30.75</v>
      </c>
      <c r="J180" s="77">
        <v>4</v>
      </c>
      <c r="K180" s="92"/>
    </row>
    <row r="181" spans="1:11" ht="30.6" x14ac:dyDescent="0.25">
      <c r="A181" s="14" t="s">
        <v>2997</v>
      </c>
      <c r="B181" s="14" t="s">
        <v>3203</v>
      </c>
      <c r="C181" s="14" t="s">
        <v>3204</v>
      </c>
      <c r="D181" s="16">
        <v>46022</v>
      </c>
      <c r="E181" s="16"/>
      <c r="F181" s="14" t="s">
        <v>3205</v>
      </c>
      <c r="G181" s="14" t="s">
        <v>3021</v>
      </c>
      <c r="H181" s="14" t="s">
        <v>3022</v>
      </c>
      <c r="I181" s="15">
        <v>1429.2</v>
      </c>
      <c r="J181" s="77">
        <v>1</v>
      </c>
      <c r="K181" s="92"/>
    </row>
    <row r="182" spans="1:11" ht="30.6" x14ac:dyDescent="0.25">
      <c r="A182" s="14" t="s">
        <v>2997</v>
      </c>
      <c r="B182" s="14" t="s">
        <v>3206</v>
      </c>
      <c r="C182" s="14" t="s">
        <v>3207</v>
      </c>
      <c r="D182" s="16">
        <v>46022</v>
      </c>
      <c r="E182" s="16"/>
      <c r="F182" s="14" t="s">
        <v>3208</v>
      </c>
      <c r="G182" s="14" t="s">
        <v>3021</v>
      </c>
      <c r="H182" s="14" t="s">
        <v>3022</v>
      </c>
      <c r="I182" s="15">
        <v>1770.6</v>
      </c>
      <c r="J182" s="77">
        <v>1</v>
      </c>
      <c r="K182" s="92"/>
    </row>
    <row r="183" spans="1:11" ht="20.399999999999999" x14ac:dyDescent="0.25">
      <c r="A183" s="14" t="s">
        <v>2997</v>
      </c>
      <c r="B183" s="14" t="s">
        <v>3209</v>
      </c>
      <c r="C183" s="14"/>
      <c r="D183" s="16">
        <v>46022</v>
      </c>
      <c r="E183" s="16"/>
      <c r="F183" s="14" t="s">
        <v>3210</v>
      </c>
      <c r="G183" s="14"/>
      <c r="H183" s="14" t="s">
        <v>3211</v>
      </c>
      <c r="I183" s="15">
        <v>45.5</v>
      </c>
      <c r="J183" s="77">
        <v>4</v>
      </c>
      <c r="K183" s="92"/>
    </row>
    <row r="184" spans="1:11" ht="13.2" x14ac:dyDescent="0.25">
      <c r="A184" s="14" t="s">
        <v>2997</v>
      </c>
      <c r="B184" s="14" t="s">
        <v>3212</v>
      </c>
      <c r="C184" s="14" t="s">
        <v>3213</v>
      </c>
      <c r="D184" s="16">
        <v>46022</v>
      </c>
      <c r="E184" s="16">
        <v>46022</v>
      </c>
      <c r="F184" s="14" t="s">
        <v>3093</v>
      </c>
      <c r="G184" s="14" t="s">
        <v>3094</v>
      </c>
      <c r="H184" s="14" t="s">
        <v>3095</v>
      </c>
      <c r="I184" s="15">
        <v>13</v>
      </c>
      <c r="J184" s="77">
        <v>4</v>
      </c>
      <c r="K184" s="92"/>
    </row>
    <row r="185" spans="1:11" ht="51" x14ac:dyDescent="0.25">
      <c r="A185" s="14" t="s">
        <v>2997</v>
      </c>
      <c r="B185" s="14" t="s">
        <v>3214</v>
      </c>
      <c r="C185" s="14" t="s">
        <v>3213</v>
      </c>
      <c r="D185" s="16">
        <v>46022</v>
      </c>
      <c r="E185" s="16">
        <v>46022</v>
      </c>
      <c r="F185" s="14" t="s">
        <v>3215</v>
      </c>
      <c r="G185" s="14" t="s">
        <v>894</v>
      </c>
      <c r="H185" s="14" t="s">
        <v>2998</v>
      </c>
      <c r="I185" s="15">
        <v>718.8</v>
      </c>
      <c r="J185" s="77">
        <v>4</v>
      </c>
      <c r="K185" s="92"/>
    </row>
    <row r="186" spans="1:11" ht="51" x14ac:dyDescent="0.25">
      <c r="A186" s="14" t="s">
        <v>2997</v>
      </c>
      <c r="B186" s="14" t="s">
        <v>3214</v>
      </c>
      <c r="C186" s="14" t="s">
        <v>3213</v>
      </c>
      <c r="D186" s="16">
        <v>46022</v>
      </c>
      <c r="E186" s="16">
        <v>46022</v>
      </c>
      <c r="F186" s="14" t="s">
        <v>3215</v>
      </c>
      <c r="G186" s="14" t="s">
        <v>894</v>
      </c>
      <c r="H186" s="14" t="s">
        <v>2999</v>
      </c>
      <c r="I186" s="15">
        <v>2401.39</v>
      </c>
      <c r="J186" s="77">
        <v>3</v>
      </c>
      <c r="K186" s="92"/>
    </row>
    <row r="187" spans="1:11" ht="13.2" x14ac:dyDescent="0.25">
      <c r="A187" s="14" t="s">
        <v>2997</v>
      </c>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zväz moderného päťboja, Olympijské námestie 14290/1, Bratislava, 831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30788714</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2025-01-23T13:30:36Z</cp:lastPrinted>
  <dcterms:created xsi:type="dcterms:W3CDTF">2017-02-20T06:20:12Z</dcterms:created>
  <dcterms:modified xsi:type="dcterms:W3CDTF">2026-02-15T15:58:20Z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